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5360" windowHeight="7755" firstSheet="1" activeTab="4"/>
  </bookViews>
  <sheets>
    <sheet name="Ceník šroubů" sheetId="1" r:id="rId1"/>
    <sheet name="Ceník matic" sheetId="2" r:id="rId2"/>
    <sheet name="Ceník matic příruba" sheetId="3" r:id="rId3"/>
    <sheet name="CZK" sheetId="4" r:id="rId4"/>
    <sheet name="Nahr.dily" sheetId="5" r:id="rId5"/>
    <sheet name="CZK (12)" sheetId="6" state="hidden" r:id="rId6"/>
    <sheet name="SM (12)" sheetId="7" state="hidden" r:id="rId7"/>
    <sheet name="ND(12)" sheetId="8" state="hidden" r:id="rId8"/>
  </sheets>
  <definedNames>
    <definedName name="_xlnm.Print_Area" localSheetId="1">'Ceník matic'!$C$2:$K$83</definedName>
    <definedName name="_xlnm.Print_Area" localSheetId="2">'Ceník matic příruba'!$B$3:$U$40</definedName>
    <definedName name="_xlnm.Print_Area" localSheetId="0">'Ceník šroubů'!$B$6:$R$31</definedName>
    <definedName name="_xlnm.Print_Area" localSheetId="3">'CZK'!$C$1:$G$380</definedName>
    <definedName name="_xlnm.Print_Area" localSheetId="5">'CZK (12)'!$B$2:$H$411</definedName>
    <definedName name="_xlnm.Print_Area" localSheetId="4">'Nahr.dily'!$C$2:$E$56</definedName>
  </definedNames>
  <calcPr fullCalcOnLoad="1"/>
</workbook>
</file>

<file path=xl/sharedStrings.xml><?xml version="1.0" encoding="utf-8"?>
<sst xmlns="http://schemas.openxmlformats.org/spreadsheetml/2006/main" count="2188" uniqueCount="896">
  <si>
    <t>Cena 1</t>
  </si>
  <si>
    <t>Cena 2</t>
  </si>
  <si>
    <t>Cena 3</t>
  </si>
  <si>
    <t>Cena 4</t>
  </si>
  <si>
    <t>York 063</t>
  </si>
  <si>
    <t>York 080</t>
  </si>
  <si>
    <t>York 100</t>
  </si>
  <si>
    <t>YORK Lux</t>
  </si>
  <si>
    <t>York 063 Lux</t>
  </si>
  <si>
    <t>York 080 Lux</t>
  </si>
  <si>
    <t>York 100 Lux</t>
  </si>
  <si>
    <t>Instalatérské svěráky</t>
  </si>
  <si>
    <t>Stolní svěráky</t>
  </si>
  <si>
    <t>YORK Minor</t>
  </si>
  <si>
    <t xml:space="preserve"> Minor 045 US</t>
  </si>
  <si>
    <t xml:space="preserve"> Minor 045 KUS</t>
  </si>
  <si>
    <t xml:space="preserve"> Minor 045 KUP</t>
  </si>
  <si>
    <t>York     63 mm</t>
  </si>
  <si>
    <t>York     80 mm</t>
  </si>
  <si>
    <t>York  100 mm</t>
  </si>
  <si>
    <t>York  125 mm</t>
  </si>
  <si>
    <t>York  150 mm</t>
  </si>
  <si>
    <t>Dodatky</t>
  </si>
  <si>
    <t>YORK Extra</t>
  </si>
  <si>
    <t>Hoblicová vřetena</t>
  </si>
  <si>
    <t>závit Tr 28x5</t>
  </si>
  <si>
    <t>závit Tr 24x5</t>
  </si>
  <si>
    <t>dvojité vedení</t>
  </si>
  <si>
    <t>závit Tr 22x5</t>
  </si>
  <si>
    <t>C E N Í K</t>
  </si>
  <si>
    <t>YORK Titan</t>
  </si>
  <si>
    <t>York TZ 150</t>
  </si>
  <si>
    <t>York TZ 200</t>
  </si>
  <si>
    <t>York TZ 250</t>
  </si>
  <si>
    <t>York TZ 15</t>
  </si>
  <si>
    <t>York TZ 20</t>
  </si>
  <si>
    <t>York TZ 25</t>
  </si>
  <si>
    <t>York TZ 30</t>
  </si>
  <si>
    <t>York TZ 35</t>
  </si>
  <si>
    <t>York TZ 40</t>
  </si>
  <si>
    <t>York TZ 50</t>
  </si>
  <si>
    <t>York TZ 60</t>
  </si>
  <si>
    <t>York TZ 70</t>
  </si>
  <si>
    <t>York TZ 80</t>
  </si>
  <si>
    <t>York TZ 100</t>
  </si>
  <si>
    <t>York TZ 125</t>
  </si>
  <si>
    <t>York TZ 175</t>
  </si>
  <si>
    <t>York TZ 220</t>
  </si>
  <si>
    <t>Truhlářská ztužidla</t>
  </si>
  <si>
    <t>YORK TZ</t>
  </si>
  <si>
    <t>Příslušenství</t>
  </si>
  <si>
    <t>York HV 511 (Tr 28x5/330/165)</t>
  </si>
  <si>
    <t>York HV 510 (Tr 28x5/535/390)</t>
  </si>
  <si>
    <t>York HV 512 (Tr 24x5/255/100)</t>
  </si>
  <si>
    <t>York HV 517 (Tr 24x5/400/230)</t>
  </si>
  <si>
    <t>York HV 514 (Tr 22x5/435/280)</t>
  </si>
  <si>
    <t>York HV 515 (Tr 24x5/390/220)</t>
  </si>
  <si>
    <t>York HV 516 (Tr 28x5/550/350)</t>
  </si>
  <si>
    <t>Univerzální klouby</t>
  </si>
  <si>
    <t>YORK Pioneer</t>
  </si>
  <si>
    <t>York    63 mm</t>
  </si>
  <si>
    <t>York    80 mm</t>
  </si>
  <si>
    <t>Strojní svěráky</t>
  </si>
  <si>
    <t>ProGrip P100</t>
  </si>
  <si>
    <t>ProGrip P125</t>
  </si>
  <si>
    <t>ProGrip P160</t>
  </si>
  <si>
    <t>Obj.číslo</t>
  </si>
  <si>
    <t>01.01.01.01.0.0</t>
  </si>
  <si>
    <t>YORK Standard</t>
  </si>
  <si>
    <t>01.01.01.02.0.0</t>
  </si>
  <si>
    <t>01.01.01.03.0.0</t>
  </si>
  <si>
    <t>01.01.01.04.0.0</t>
  </si>
  <si>
    <t>01.01.01.04.0.1</t>
  </si>
  <si>
    <t>01.01.01.05.0.0</t>
  </si>
  <si>
    <t>01.01.01.05.0.1</t>
  </si>
  <si>
    <t>Kloub M12 KUS</t>
  </si>
  <si>
    <t>Kloub M8 KUP</t>
  </si>
  <si>
    <t>Pioneer 03 HD</t>
  </si>
  <si>
    <t>Pioneer 03</t>
  </si>
  <si>
    <t>Pioneer 03A HD</t>
  </si>
  <si>
    <t>Pioneer 03A</t>
  </si>
  <si>
    <t>01.01.01.01.1.0</t>
  </si>
  <si>
    <t>01.01.01.02.1.0</t>
  </si>
  <si>
    <t>01.01.01.03.1.0</t>
  </si>
  <si>
    <t>01.01.01.05.1.0</t>
  </si>
  <si>
    <t>01.01.01.05.1.1</t>
  </si>
  <si>
    <t>YORK Handy</t>
  </si>
  <si>
    <t xml:space="preserve"> Handy 063</t>
  </si>
  <si>
    <t xml:space="preserve"> Handy 063 Lux</t>
  </si>
  <si>
    <t xml:space="preserve"> Handy 080</t>
  </si>
  <si>
    <t xml:space="preserve"> Handy 080 Lux</t>
  </si>
  <si>
    <t xml:space="preserve"> Handy 100</t>
  </si>
  <si>
    <t xml:space="preserve"> Handy 100 Lux</t>
  </si>
  <si>
    <t>YORK Handy - serie K</t>
  </si>
  <si>
    <t>Handy 063 KU</t>
  </si>
  <si>
    <t>Handy 080 KU</t>
  </si>
  <si>
    <t>Handy 100 KU</t>
  </si>
  <si>
    <t>Handy 063 KUS</t>
  </si>
  <si>
    <t>Handy 080 KUS</t>
  </si>
  <si>
    <t>Handy 100 KUS</t>
  </si>
  <si>
    <t>01.03.01.01.0.0</t>
  </si>
  <si>
    <t>01.03.01.01.1.0</t>
  </si>
  <si>
    <t>01.03.01.02.0.0</t>
  </si>
  <si>
    <t>01.03.01.02.1.0</t>
  </si>
  <si>
    <t>01.03.01.03.0.0</t>
  </si>
  <si>
    <t>01.03.01.03.1.0</t>
  </si>
  <si>
    <t>01.02.01.01.0.0</t>
  </si>
  <si>
    <t>01.02.01.02.0.0</t>
  </si>
  <si>
    <t>01.02.01.03.0.0</t>
  </si>
  <si>
    <t>01.02.02.01.0.0</t>
  </si>
  <si>
    <t>01.02.02.02.0.0</t>
  </si>
  <si>
    <t>01.02.02.03.0.0</t>
  </si>
  <si>
    <t>01.01.01.04.1.0</t>
  </si>
  <si>
    <t>01.01.01.04.1.1</t>
  </si>
  <si>
    <t>01.04.01.01.0.0</t>
  </si>
  <si>
    <t>01.04.03.01.0.0</t>
  </si>
  <si>
    <t>01.04.02.01.0.0</t>
  </si>
  <si>
    <t>01.06.01.01.0.0</t>
  </si>
  <si>
    <t>01.06.01.02.0.0</t>
  </si>
  <si>
    <t>01.06.01.01.0.1</t>
  </si>
  <si>
    <t>01.06.01.02.0.1</t>
  </si>
  <si>
    <t>01.06.02.01.0.0</t>
  </si>
  <si>
    <t>01.06.02.01.0.1</t>
  </si>
  <si>
    <t>01.06.02.02.0.0</t>
  </si>
  <si>
    <t>01.06.02.02.0.1</t>
  </si>
  <si>
    <t>01.05.02.01.0.0</t>
  </si>
  <si>
    <t>01.05.02.02.0.0</t>
  </si>
  <si>
    <t>01.05.02.03.0.0</t>
  </si>
  <si>
    <t>Náhradní čelisti</t>
  </si>
  <si>
    <t>Vložky čelistí - čisté</t>
  </si>
  <si>
    <t>Vložky čelistí - s povrchem</t>
  </si>
  <si>
    <t>York  200 mm</t>
  </si>
  <si>
    <t>York  250 mm</t>
  </si>
  <si>
    <t>06.01.01.01.0.0</t>
  </si>
  <si>
    <t>06.01.01.02.0.0</t>
  </si>
  <si>
    <t>06.01.01.03.0.0</t>
  </si>
  <si>
    <t>06.01.01.04.0.0</t>
  </si>
  <si>
    <t>06.01.01.05.0.0</t>
  </si>
  <si>
    <t>06.01.01.06.0.0</t>
  </si>
  <si>
    <t>06.01.01.07.0.0</t>
  </si>
  <si>
    <t>06.01.02.01.1.0</t>
  </si>
  <si>
    <t>06.01.02.02.1.0</t>
  </si>
  <si>
    <t>06.01.02.03.1.0</t>
  </si>
  <si>
    <t>06.01.02.04.1.0</t>
  </si>
  <si>
    <t>06.01.02.05.1.0</t>
  </si>
  <si>
    <t>06.01.02.06.1.0</t>
  </si>
  <si>
    <t>06.01.02.07.1.0</t>
  </si>
  <si>
    <t>06.01.02.01.A.0</t>
  </si>
  <si>
    <t>06.01.02.02.A.0</t>
  </si>
  <si>
    <t>06.01.02.03.A.0</t>
  </si>
  <si>
    <t>06.01.02.04.A.0</t>
  </si>
  <si>
    <t>06.01.02.05.A.0</t>
  </si>
  <si>
    <t>06.01.02.06.A.0</t>
  </si>
  <si>
    <t>06.01.02.07.A.0</t>
  </si>
  <si>
    <t>YORK TD 200</t>
  </si>
  <si>
    <t>06.01.03.01.0.0</t>
  </si>
  <si>
    <t>06.01.05.01.0.0</t>
  </si>
  <si>
    <t>06.01.04.01.0.0</t>
  </si>
  <si>
    <t>06.01.06.01.0.0</t>
  </si>
  <si>
    <t>06.01.07.01.0.0</t>
  </si>
  <si>
    <t>Kloub M8 KUS</t>
  </si>
  <si>
    <t>Kloub M12 KU</t>
  </si>
  <si>
    <t>04.03.01.02.0.0</t>
  </si>
  <si>
    <t>04.03.01.01.0.0</t>
  </si>
  <si>
    <t>04.03.01.03.0.0</t>
  </si>
  <si>
    <t>04.03.01.07.0.0</t>
  </si>
  <si>
    <t>04.03.01.04.0.0</t>
  </si>
  <si>
    <t>04.03.01.05.0.0</t>
  </si>
  <si>
    <t>04.03.01.06.0.0</t>
  </si>
  <si>
    <t>York HV 519 (Tr 28x5/580/250)</t>
  </si>
  <si>
    <t>závit Tr 18x4</t>
  </si>
  <si>
    <t>York HV 521 (Tr 18x4/325/200)</t>
  </si>
  <si>
    <t>04.03.01.08.0.0</t>
  </si>
  <si>
    <t>04.03.01.09.0.0</t>
  </si>
  <si>
    <t>04.01.01.01.0.A</t>
  </si>
  <si>
    <t>04.01.01.02.0.A</t>
  </si>
  <si>
    <t>04.01.01.03.0.A</t>
  </si>
  <si>
    <t>04.01.01.04.0.A</t>
  </si>
  <si>
    <t>04.01.01.05.0.A</t>
  </si>
  <si>
    <t>04.01.01.06.0.A</t>
  </si>
  <si>
    <t>04.01.01.07.0.A</t>
  </si>
  <si>
    <t>04.01.01.08.0.A</t>
  </si>
  <si>
    <t>04.01.01.09.0.A</t>
  </si>
  <si>
    <t>04.01.01.10.0.A</t>
  </si>
  <si>
    <t>04.01.01.11.0.A</t>
  </si>
  <si>
    <t>04.01.01.12.0.A</t>
  </si>
  <si>
    <t>04.01.01.13.0.A</t>
  </si>
  <si>
    <t>04.01.01.14.0.A</t>
  </si>
  <si>
    <t>04.01.01.15.0.A</t>
  </si>
  <si>
    <t>04.01.01.16.0.A</t>
  </si>
  <si>
    <t>04.01.01.17.0.A</t>
  </si>
  <si>
    <t>Kloubové svěráky</t>
  </si>
  <si>
    <t>01.05.01.01.0.0</t>
  </si>
  <si>
    <t>01.05.01.02.0.0</t>
  </si>
  <si>
    <t>01.05.01.03.0.0</t>
  </si>
  <si>
    <t>MBV H</t>
  </si>
  <si>
    <t>Titan H</t>
  </si>
  <si>
    <t>Titan P</t>
  </si>
  <si>
    <t>MBV P</t>
  </si>
  <si>
    <t>York MBV</t>
  </si>
  <si>
    <t>York Progrip</t>
  </si>
  <si>
    <t>York H</t>
  </si>
  <si>
    <t>York P</t>
  </si>
  <si>
    <t xml:space="preserve">                       - s čelistmi na trubky</t>
  </si>
  <si>
    <t>02.01.01.01.0.0</t>
  </si>
  <si>
    <t>02.01.01.01.0.1</t>
  </si>
  <si>
    <t>02.01.01.02.0.0</t>
  </si>
  <si>
    <t>02.01.01.02.0.1</t>
  </si>
  <si>
    <t>02.01.01.01.1.0</t>
  </si>
  <si>
    <t>02.01.01.01.1.1</t>
  </si>
  <si>
    <t>02.01.01.02.1.0</t>
  </si>
  <si>
    <t>02.01.01.02.1.1</t>
  </si>
  <si>
    <t>02.02.01.01.0.0</t>
  </si>
  <si>
    <t>02.02.01.01.0.1</t>
  </si>
  <si>
    <t>02.02.01.02.0.0</t>
  </si>
  <si>
    <t>02.02.01.02.0.1</t>
  </si>
  <si>
    <t>02.03.01.01.0.0</t>
  </si>
  <si>
    <t>03.01.01.01.0.0</t>
  </si>
  <si>
    <t>03.01.01.01.0.1</t>
  </si>
  <si>
    <t>03.01.01.02.0.0</t>
  </si>
  <si>
    <t>03.01.01.01.1.0</t>
  </si>
  <si>
    <t>03.01.01.01.1.1</t>
  </si>
  <si>
    <t>03.01.01.02.1.0</t>
  </si>
  <si>
    <t>03.01.01.02.1.1</t>
  </si>
  <si>
    <t>03.02.01.01.0.0</t>
  </si>
  <si>
    <t>03.02.01.01.0.1</t>
  </si>
  <si>
    <t>03.02.01.02.0.0</t>
  </si>
  <si>
    <t>03.02.01.02.0.1</t>
  </si>
  <si>
    <t>York TZ BS</t>
  </si>
  <si>
    <t>York TZ ND</t>
  </si>
  <si>
    <t>York TZ NH</t>
  </si>
  <si>
    <t>YORK TZ Příslušenství</t>
  </si>
  <si>
    <t>06.02.02.01.0.0</t>
  </si>
  <si>
    <t>06.02.01.01.0.0</t>
  </si>
  <si>
    <t>06.02.01.02.0.0</t>
  </si>
  <si>
    <t>Podlahové svěrky</t>
  </si>
  <si>
    <t>YORK FC</t>
  </si>
  <si>
    <t>York FC 120</t>
  </si>
  <si>
    <t>York FC B</t>
  </si>
  <si>
    <t>York FC V</t>
  </si>
  <si>
    <t>04.02.01.01.0.0</t>
  </si>
  <si>
    <t>04.02.01.02.0.0</t>
  </si>
  <si>
    <t>04.02.01.03.0.0</t>
  </si>
  <si>
    <t>YORK NP</t>
  </si>
  <si>
    <t>05.01.01.01.0.0</t>
  </si>
  <si>
    <t>05.01.01.01.0.1</t>
  </si>
  <si>
    <t>(cena se nemění)</t>
  </si>
  <si>
    <t>měkké obrobitelné čelisti</t>
  </si>
  <si>
    <t>kalené hladké čelisti</t>
  </si>
  <si>
    <t>Pneumatické příslušenství MBV P</t>
  </si>
  <si>
    <t>Pneumatické příslušenství York P, Titan P</t>
  </si>
  <si>
    <t>06.03.01.01.0.0</t>
  </si>
  <si>
    <t>06.03.01.01.1.0</t>
  </si>
  <si>
    <t>06.03.01.01.2.0</t>
  </si>
  <si>
    <t>06.04.01.02.0.0</t>
  </si>
  <si>
    <t>06.04.01.01.0.0</t>
  </si>
  <si>
    <t>01.07.01.01.A.0</t>
  </si>
  <si>
    <t>01.07.02.01.A.0</t>
  </si>
  <si>
    <t>01.07.01.01.A.1</t>
  </si>
  <si>
    <t>01.07.02.01.A.1</t>
  </si>
  <si>
    <t>Pneu set 1</t>
  </si>
  <si>
    <t>Pneu set 2</t>
  </si>
  <si>
    <t>Dílenské svěráky</t>
  </si>
  <si>
    <t>Svěráky pro těžké práce</t>
  </si>
  <si>
    <t>Svěráky pro drobné práce</t>
  </si>
  <si>
    <t>Pneumatické svěráky</t>
  </si>
  <si>
    <t>Hydraulické svěráky</t>
  </si>
  <si>
    <t>Příruční strojní svěráky</t>
  </si>
  <si>
    <t>Příruční strojní svěráky - varianty P, H</t>
  </si>
  <si>
    <t>S P E C I Á L N Í   N Á Ř A D Í</t>
  </si>
  <si>
    <t>P Ř Í S L U Š E N S T V Í</t>
  </si>
  <si>
    <t>York 125 - bez čelisti na trubky</t>
  </si>
  <si>
    <t>York 150 - bez čelisti na trubky</t>
  </si>
  <si>
    <t>York 125 Lux - bez čelistí na trubky</t>
  </si>
  <si>
    <t xml:space="preserve">                    - s čelistmi na trubky</t>
  </si>
  <si>
    <t>York 150 Lux - bez čelistí na trubky</t>
  </si>
  <si>
    <r>
      <t>A</t>
    </r>
    <r>
      <rPr>
        <i/>
        <u val="single"/>
        <sz val="8"/>
        <rFont val="Arial CE"/>
        <family val="2"/>
      </rPr>
      <t xml:space="preserve"> nahraďte dle následujícího :</t>
    </r>
  </si>
  <si>
    <r>
      <t>0</t>
    </r>
    <r>
      <rPr>
        <i/>
        <sz val="8"/>
        <rFont val="Arial CE"/>
        <family val="2"/>
      </rPr>
      <t xml:space="preserve"> … Standard</t>
    </r>
  </si>
  <si>
    <r>
      <t>1</t>
    </r>
    <r>
      <rPr>
        <i/>
        <sz val="8"/>
        <rFont val="Arial CE"/>
        <family val="2"/>
      </rPr>
      <t xml:space="preserve"> … Lux</t>
    </r>
  </si>
  <si>
    <r>
      <t>A</t>
    </r>
    <r>
      <rPr>
        <i/>
        <u val="single"/>
        <sz val="8"/>
        <rFont val="Arial CE"/>
        <family val="2"/>
      </rPr>
      <t xml:space="preserve"> v Obj. čísle nahraďte dle následujícího:</t>
    </r>
  </si>
  <si>
    <r>
      <t>0</t>
    </r>
    <r>
      <rPr>
        <i/>
        <sz val="8"/>
        <rFont val="Arial CE"/>
        <family val="2"/>
      </rPr>
      <t xml:space="preserve"> … ztužidlo bude dodáno </t>
    </r>
    <r>
      <rPr>
        <b/>
        <i/>
        <sz val="8"/>
        <rFont val="Arial CE"/>
        <family val="2"/>
      </rPr>
      <t>bez</t>
    </r>
    <r>
      <rPr>
        <i/>
        <sz val="8"/>
        <rFont val="Arial CE"/>
        <family val="2"/>
      </rPr>
      <t xml:space="preserve"> pryžových nástavců </t>
    </r>
    <r>
      <rPr>
        <b/>
        <i/>
        <sz val="8"/>
        <rFont val="Arial CE"/>
        <family val="2"/>
      </rPr>
      <t>(cena se nemění)</t>
    </r>
  </si>
  <si>
    <t>York NP 100 - bez nástavce</t>
  </si>
  <si>
    <r>
      <t xml:space="preserve">Ceny jsou uvedeny EXW Dobříš </t>
    </r>
    <r>
      <rPr>
        <b/>
        <sz val="8"/>
        <rFont val="Arial CE"/>
        <family val="2"/>
      </rPr>
      <t>bez DPH</t>
    </r>
  </si>
  <si>
    <r>
      <t xml:space="preserve">Při platbě předem nebo v hotovosti sleva </t>
    </r>
    <r>
      <rPr>
        <b/>
        <sz val="8"/>
        <rFont val="Arial CE"/>
        <family val="2"/>
      </rPr>
      <t>2 %</t>
    </r>
  </si>
  <si>
    <r>
      <t xml:space="preserve">cena </t>
    </r>
    <r>
      <rPr>
        <b/>
        <i/>
        <sz val="8"/>
        <rFont val="Arial CE"/>
        <family val="2"/>
      </rPr>
      <t>1</t>
    </r>
    <r>
      <rPr>
        <i/>
        <sz val="8"/>
        <rFont val="Arial CE"/>
        <family val="2"/>
      </rPr>
      <t xml:space="preserve"> až </t>
    </r>
    <r>
      <rPr>
        <b/>
        <i/>
        <sz val="8"/>
        <rFont val="Arial CE"/>
        <family val="2"/>
      </rPr>
      <t>3</t>
    </r>
    <r>
      <rPr>
        <i/>
        <sz val="8"/>
        <rFont val="Arial CE"/>
        <family val="2"/>
      </rPr>
      <t xml:space="preserve"> : odběr pro další prodej</t>
    </r>
  </si>
  <si>
    <r>
      <t>Cena 2 :</t>
    </r>
    <r>
      <rPr>
        <sz val="8"/>
        <rFont val="Arial CE"/>
        <family val="2"/>
      </rPr>
      <t xml:space="preserve"> Odběr od </t>
    </r>
    <r>
      <rPr>
        <b/>
        <sz val="8"/>
        <rFont val="Arial CE"/>
        <family val="2"/>
      </rPr>
      <t>21</t>
    </r>
    <r>
      <rPr>
        <sz val="8"/>
        <rFont val="Arial CE"/>
        <family val="2"/>
      </rPr>
      <t xml:space="preserve"> do </t>
    </r>
    <r>
      <rPr>
        <b/>
        <sz val="8"/>
        <rFont val="Arial CE"/>
        <family val="2"/>
      </rPr>
      <t>120</t>
    </r>
    <r>
      <rPr>
        <sz val="8"/>
        <rFont val="Arial CE"/>
        <family val="2"/>
      </rPr>
      <t xml:space="preserve"> ks</t>
    </r>
  </si>
  <si>
    <t>York Extra 150 - bez čelistí na trubky</t>
  </si>
  <si>
    <t>York Extra 150 S - bez čelistí na trubky</t>
  </si>
  <si>
    <t xml:space="preserve">                          - s čelistmi na trubky</t>
  </si>
  <si>
    <t>York Titan 200 - bez čelistí na trubky</t>
  </si>
  <si>
    <t>York Titan 250 - bez čelistí na trubky</t>
  </si>
  <si>
    <t>York 125 P - bez čelistí na trubky</t>
  </si>
  <si>
    <t>York 150 P - bez čelistí na trubky</t>
  </si>
  <si>
    <t>York 125 P Lux - bez čelistí na trubky</t>
  </si>
  <si>
    <t>York 150 P Lux - bez čelistí na trubky</t>
  </si>
  <si>
    <t>Titan 200 P - bez čelistí na trubky</t>
  </si>
  <si>
    <t>Titan 250 P - bez čelistí na trubky</t>
  </si>
  <si>
    <r>
      <t xml:space="preserve">sada obsahuje: </t>
    </r>
    <r>
      <rPr>
        <sz val="8"/>
        <rFont val="Arial CE"/>
        <family val="2"/>
      </rPr>
      <t>Nožní ventil, Šroubení, Propojovací hadice, Jednotka úpravy vzduchu</t>
    </r>
  </si>
  <si>
    <t>York 125 H - bez čelistí na trubky</t>
  </si>
  <si>
    <t>York 150 H - bez čelistí na trubky</t>
  </si>
  <si>
    <t>York 125 H Lux - bez čelistí na trubky</t>
  </si>
  <si>
    <t>York 150 H Lux - bez čelistí na trubky</t>
  </si>
  <si>
    <t>Titan 200 H - bez čelistí na trubky</t>
  </si>
  <si>
    <t>Titan 250 H - bez čelistí na trubky</t>
  </si>
  <si>
    <r>
      <t xml:space="preserve">sada obsahuje: </t>
    </r>
    <r>
      <rPr>
        <sz val="8"/>
        <rFont val="Arial CE"/>
        <family val="2"/>
      </rPr>
      <t>Ruční ventil, Propojovací hadice, Jednotka úpravy vzduchu</t>
    </r>
  </si>
  <si>
    <r>
      <t>Cena 1 :</t>
    </r>
    <r>
      <rPr>
        <sz val="8"/>
        <rFont val="Arial CE"/>
        <family val="2"/>
      </rPr>
      <t xml:space="preserve"> Odběr </t>
    </r>
    <r>
      <rPr>
        <b/>
        <sz val="8"/>
        <rFont val="Arial CE"/>
        <family val="2"/>
      </rPr>
      <t>121</t>
    </r>
    <r>
      <rPr>
        <sz val="8"/>
        <rFont val="Arial CE"/>
        <family val="2"/>
      </rPr>
      <t xml:space="preserve"> ks a více</t>
    </r>
  </si>
  <si>
    <r>
      <t xml:space="preserve">  Cena 3 :</t>
    </r>
    <r>
      <rPr>
        <sz val="8"/>
        <rFont val="Arial CE"/>
        <family val="2"/>
      </rPr>
      <t xml:space="preserve"> Odběr </t>
    </r>
    <r>
      <rPr>
        <b/>
        <sz val="8"/>
        <rFont val="Arial CE"/>
        <family val="2"/>
      </rPr>
      <t>20</t>
    </r>
    <r>
      <rPr>
        <sz val="8"/>
        <rFont val="Arial CE"/>
        <family val="2"/>
      </rPr>
      <t xml:space="preserve"> ks a méně</t>
    </r>
  </si>
  <si>
    <r>
      <t xml:space="preserve">  Cena 4 :</t>
    </r>
    <r>
      <rPr>
        <sz val="8"/>
        <rFont val="Arial CE"/>
        <family val="2"/>
      </rPr>
      <t xml:space="preserve"> Cena doporučená pro konečného spotřebitele</t>
    </r>
  </si>
  <si>
    <r>
      <t xml:space="preserve">  Cena 2 :</t>
    </r>
    <r>
      <rPr>
        <sz val="8"/>
        <rFont val="Arial CE"/>
        <family val="2"/>
      </rPr>
      <t xml:space="preserve"> Odběr 1</t>
    </r>
    <r>
      <rPr>
        <b/>
        <sz val="8"/>
        <rFont val="Arial CE"/>
        <family val="2"/>
      </rPr>
      <t>0</t>
    </r>
    <r>
      <rPr>
        <sz val="8"/>
        <rFont val="Arial CE"/>
        <family val="2"/>
      </rPr>
      <t xml:space="preserve"> ks a méně</t>
    </r>
  </si>
  <si>
    <r>
      <t>Cena 1 :</t>
    </r>
    <r>
      <rPr>
        <sz val="8"/>
        <rFont val="Arial CE"/>
        <family val="2"/>
      </rPr>
      <t xml:space="preserve"> Odběr </t>
    </r>
    <r>
      <rPr>
        <b/>
        <sz val="8"/>
        <rFont val="Arial CE"/>
        <family val="2"/>
      </rPr>
      <t>11</t>
    </r>
    <r>
      <rPr>
        <sz val="8"/>
        <rFont val="Arial CE"/>
        <family val="2"/>
      </rPr>
      <t xml:space="preserve"> ks a více</t>
    </r>
  </si>
  <si>
    <t xml:space="preserve">                - s čelistí na trubky</t>
  </si>
  <si>
    <t xml:space="preserve">                      - s nástavcem</t>
  </si>
  <si>
    <t xml:space="preserve">                         - s čelistmi na trubky</t>
  </si>
  <si>
    <t xml:space="preserve">                             - s čelistmi na trubky</t>
  </si>
  <si>
    <t xml:space="preserve">                   - s čelistmi na trubky</t>
  </si>
  <si>
    <t>Čelisti pro svěráky MBV 2001 a 2002</t>
  </si>
  <si>
    <t>03.03.01.01.0.0</t>
  </si>
  <si>
    <t>03.03.01.02.0.0</t>
  </si>
  <si>
    <t>MBV 2000_100</t>
  </si>
  <si>
    <t>MBV 2001_100</t>
  </si>
  <si>
    <t>MBV 2001_135</t>
  </si>
  <si>
    <t>01.05.01.02.1.0</t>
  </si>
  <si>
    <t>MBV 2002_100</t>
  </si>
  <si>
    <t>MBV 2002_135</t>
  </si>
  <si>
    <t>01.05.01.03.1.0</t>
  </si>
  <si>
    <t>MBV 2000 P_100</t>
  </si>
  <si>
    <t>MBV 2001 P_100</t>
  </si>
  <si>
    <t>MBV 2001 P_135</t>
  </si>
  <si>
    <t>03.03.01.02.1.0</t>
  </si>
  <si>
    <t>MBV F</t>
  </si>
  <si>
    <t>MBV 2001 H_100</t>
  </si>
  <si>
    <t>MBV 2001 H_135</t>
  </si>
  <si>
    <t>02.03.01.01.1.0</t>
  </si>
  <si>
    <t>MBV 2001 F_100</t>
  </si>
  <si>
    <t>MBV 2001 F_135</t>
  </si>
  <si>
    <t>01.05.02.03.1.0</t>
  </si>
  <si>
    <t>05.01.01.02.0.0</t>
  </si>
  <si>
    <t xml:space="preserve">York NP 150/5 </t>
  </si>
  <si>
    <t>Pákové nůžky</t>
  </si>
  <si>
    <t>Figovačka</t>
  </si>
  <si>
    <t>FG ( Tr 16x4) komplet</t>
  </si>
  <si>
    <t>04.03.02.01.0.0</t>
  </si>
  <si>
    <t>Ohýbačky</t>
  </si>
  <si>
    <t>ROP 500 - ohýbačka plechu</t>
  </si>
  <si>
    <t>ROT 5 - ohýbačka tyčí</t>
  </si>
  <si>
    <t>01.05.01.04.1.0</t>
  </si>
  <si>
    <t>(cena +32 Kč)</t>
  </si>
  <si>
    <r>
      <t>1</t>
    </r>
    <r>
      <rPr>
        <i/>
        <sz val="8"/>
        <rFont val="Arial CE"/>
        <family val="2"/>
      </rPr>
      <t xml:space="preserve"> … ztužidlo bude dodáno </t>
    </r>
    <r>
      <rPr>
        <b/>
        <i/>
        <sz val="8"/>
        <rFont val="Arial CE"/>
        <family val="2"/>
      </rPr>
      <t>s</t>
    </r>
    <r>
      <rPr>
        <i/>
        <sz val="8"/>
        <rFont val="Arial CE"/>
        <family val="2"/>
      </rPr>
      <t xml:space="preserve"> pryžovými nástavci</t>
    </r>
    <r>
      <rPr>
        <b/>
        <i/>
        <sz val="8"/>
        <rFont val="Arial CE"/>
        <family val="2"/>
      </rPr>
      <t xml:space="preserve"> (cena +39 Kč)</t>
    </r>
  </si>
  <si>
    <r>
      <t>A</t>
    </r>
    <r>
      <rPr>
        <i/>
        <u val="single"/>
        <sz val="8"/>
        <rFont val="Arial CE"/>
        <family val="2"/>
      </rPr>
      <t xml:space="preserve"> Korek, pryž , plsť</t>
    </r>
  </si>
  <si>
    <t xml:space="preserve">               ( 2       3        4 )</t>
  </si>
  <si>
    <t>Cena 1 MBV 100</t>
  </si>
  <si>
    <t xml:space="preserve">Cena 1 MBV 135 </t>
  </si>
  <si>
    <t>Cena 2 MBV 100</t>
  </si>
  <si>
    <t xml:space="preserve">Cena 2 MBV 135 </t>
  </si>
  <si>
    <t>Všechny typy Svěráků MBV2001 a 2002  obsahují v ceně již 1 prizmatickou čelist</t>
  </si>
  <si>
    <t>kalené prizmatické čelisti</t>
  </si>
  <si>
    <t>YORK s.r.o., Pražská 650, 263 01 Dobříš
 tel :+420 318 521185, 521896   fax: +420 518 521850     e-mail: info@york.cz   web: http://www.york.cz</t>
  </si>
  <si>
    <t>YORK s.r.o., Pražská 650, 263 01 Dobříš
 tel :+420 318 521185,521896   fax:+420 318 521850     e-mail: info@york.cz   web: http://www.york.cz</t>
  </si>
  <si>
    <t>YORK s.r.o., Pražská 650, 263 01 Dobříš
 tel :+420 318 521185,521896   fax:+420 318 521850  e-mail: info@york.cz web: http://www.york.cz</t>
  </si>
  <si>
    <t>YORK s.r.o., Pražská 650, 263 01 Dobříš
 tel :+420 318 521185,521896 fax:+420 318 521850  e-mail: info@york.cz web: http://www.york.cz</t>
  </si>
  <si>
    <t>03.01.01.02.0.1</t>
  </si>
  <si>
    <t>PTS 100</t>
  </si>
  <si>
    <t>PTS 125</t>
  </si>
  <si>
    <t>06.01.03.02.0.0</t>
  </si>
  <si>
    <t>06.01.03.03.0.0</t>
  </si>
  <si>
    <t>Teleskopický držák a sklapovač  svěráků</t>
  </si>
  <si>
    <t>N O V I N K Y</t>
  </si>
  <si>
    <t>SV 100</t>
  </si>
  <si>
    <t>01.05.04.01.0.0</t>
  </si>
  <si>
    <t>Truhlářské nářadí</t>
  </si>
  <si>
    <t>04.03.03.01.0.0</t>
  </si>
  <si>
    <t>04.03.03.02.0.0</t>
  </si>
  <si>
    <t>04.03.03.03.1.0</t>
  </si>
  <si>
    <t>PUS 40</t>
  </si>
  <si>
    <t>PUS 60</t>
  </si>
  <si>
    <t>04.03.03.04.1.0</t>
  </si>
  <si>
    <t>Pravoúhlý svěrák</t>
  </si>
  <si>
    <t>Dveřní utahovák</t>
  </si>
  <si>
    <t>DU 1000</t>
  </si>
  <si>
    <t>04.03.04.01.0.0</t>
  </si>
  <si>
    <t>DU 1200</t>
  </si>
  <si>
    <t>04.03.04.02.0.0</t>
  </si>
  <si>
    <t>DU 1500</t>
  </si>
  <si>
    <t>04.03.04.03.0.0</t>
  </si>
  <si>
    <t>DU 1800</t>
  </si>
  <si>
    <t>04.03.04.04.0.0</t>
  </si>
  <si>
    <t>DU 2000</t>
  </si>
  <si>
    <t>04.03.04.05.0.0</t>
  </si>
  <si>
    <t>DU 2200</t>
  </si>
  <si>
    <t>04.03.04.06.0.0</t>
  </si>
  <si>
    <t>DU 2500</t>
  </si>
  <si>
    <t>04.03.04.07.0.0</t>
  </si>
  <si>
    <t>Zámečnické nářadí</t>
  </si>
  <si>
    <t>Zámečnická svěrka</t>
  </si>
  <si>
    <t>ZM 45</t>
  </si>
  <si>
    <t>05.01.02.01.0.0</t>
  </si>
  <si>
    <t>SV 100 - přiruční svěrák</t>
  </si>
  <si>
    <t>VLS - přípravek na lepení spárovek</t>
  </si>
  <si>
    <t>HVR svěrák na dřevo</t>
  </si>
  <si>
    <t>05.02.01.01.0.0</t>
  </si>
  <si>
    <t>05.02.01.02.0.0</t>
  </si>
  <si>
    <t>Svěráky na dřevo</t>
  </si>
  <si>
    <t>04.03.01.10.0.0</t>
  </si>
  <si>
    <t>Doraz pro MBV 2001,2002</t>
  </si>
  <si>
    <t>Tlačítko pro VLS 120, Figovačku</t>
  </si>
  <si>
    <t>PTT 100</t>
  </si>
  <si>
    <t>PTT 125</t>
  </si>
  <si>
    <t>06.03.02.01.0.0</t>
  </si>
  <si>
    <t>06.02.03.01.0.0</t>
  </si>
  <si>
    <t>04.03.01.10.1.0</t>
  </si>
  <si>
    <t xml:space="preserve">HV s rychlejším šroubem </t>
  </si>
  <si>
    <t>HV s rychloupínáním</t>
  </si>
  <si>
    <t>04.03.01.01.2.0</t>
  </si>
  <si>
    <t>04.03.01.02.2.0</t>
  </si>
  <si>
    <t>04.03.01.08.2.0</t>
  </si>
  <si>
    <t>04.03.01.06.2.0</t>
  </si>
  <si>
    <t>04.03.01.05.1.0</t>
  </si>
  <si>
    <t>04.03.01.06.1.0</t>
  </si>
  <si>
    <t>06.01.03.04.0.0</t>
  </si>
  <si>
    <t>06.01.03.05.0.0</t>
  </si>
  <si>
    <t>HVS 510 TR 28x8 /535/390</t>
  </si>
  <si>
    <t>HVQ 515 TR 24x5 /390/220</t>
  </si>
  <si>
    <t>HVQ 516 TR 28x5 /550/350</t>
  </si>
  <si>
    <t>HVS 516 TR 28x8 /550/350</t>
  </si>
  <si>
    <t>HVS 519 TR 28x8 /580/250</t>
  </si>
  <si>
    <t xml:space="preserve">HVS 511 TR 28x8 /330/165 </t>
  </si>
  <si>
    <t>Sklapovač svěráků s teleskopem</t>
  </si>
  <si>
    <t>YORK Standard 063</t>
  </si>
  <si>
    <t>Přední díl</t>
  </si>
  <si>
    <t>Zadní díl</t>
  </si>
  <si>
    <t>Základová deska</t>
  </si>
  <si>
    <t>Kompletní šroub</t>
  </si>
  <si>
    <t>Trubková matice</t>
  </si>
  <si>
    <t>YORK Standard 080</t>
  </si>
  <si>
    <t>YORK Standard 100</t>
  </si>
  <si>
    <t>YORK Standard 125</t>
  </si>
  <si>
    <t>YORK Standard 150</t>
  </si>
  <si>
    <t xml:space="preserve">Dodatky </t>
  </si>
  <si>
    <t>Cena jsou uvedeny EXW Dobříš CZ</t>
  </si>
  <si>
    <t xml:space="preserve">Pokud oprava svěráku je provedena včetně montáže ( výměna dílců , broušení a lakování ) </t>
  </si>
  <si>
    <t xml:space="preserve">Orientační ceník trapézových a metric. závitů </t>
  </si>
  <si>
    <t>Cena za 1 m a matice do výšky cca 3 cm ( kulatina )</t>
  </si>
  <si>
    <t>Typ</t>
  </si>
  <si>
    <t>Šroub</t>
  </si>
  <si>
    <t>Matice</t>
  </si>
  <si>
    <t>Průměr</t>
  </si>
  <si>
    <t>Výška</t>
  </si>
  <si>
    <t>Pravý</t>
  </si>
  <si>
    <t>Levý</t>
  </si>
  <si>
    <t>TR 12 x 3</t>
  </si>
  <si>
    <t>21 mm</t>
  </si>
  <si>
    <t>25 mm</t>
  </si>
  <si>
    <t>TR 14 x 4</t>
  </si>
  <si>
    <t>26 mm</t>
  </si>
  <si>
    <t>TR 16 x 4</t>
  </si>
  <si>
    <t>TR 18 x 4</t>
  </si>
  <si>
    <t>30 mm</t>
  </si>
  <si>
    <t>28 mm</t>
  </si>
  <si>
    <t>TR 20 x 4</t>
  </si>
  <si>
    <t>TR 22 x 5</t>
  </si>
  <si>
    <t>32 mm</t>
  </si>
  <si>
    <t>TR 24 x 5</t>
  </si>
  <si>
    <t>36 mm</t>
  </si>
  <si>
    <t>TR 28 x 5</t>
  </si>
  <si>
    <t>42 mm</t>
  </si>
  <si>
    <t>Tato kalkulace je provedena pro materiál 11373 či 11523</t>
  </si>
  <si>
    <t>Tyto rozměry jsou vyráběny válcováním , ceny jsou orientační</t>
  </si>
  <si>
    <t xml:space="preserve">kdy cena je stanovena individuelně </t>
  </si>
  <si>
    <t>Rovněž matice lze vyrábět ze čtyřhranu, šestihranu atd  - cena opět individuelní</t>
  </si>
  <si>
    <t xml:space="preserve">ve velikostech od TR 12 x 3,4 .. až po velikosti 50 x 3, 4,5 .. ,   </t>
  </si>
  <si>
    <t xml:space="preserve">HVR 80201 / 9" </t>
  </si>
  <si>
    <t>HVRQ 80102 / 7" quick</t>
  </si>
  <si>
    <t>HVR 80101 / 7"</t>
  </si>
  <si>
    <t>04.03.01.11.0.0</t>
  </si>
  <si>
    <t>04.03.01.11.1.0</t>
  </si>
  <si>
    <t>04.03.01.12.0.0</t>
  </si>
  <si>
    <t>04.03.01.12.1.0</t>
  </si>
  <si>
    <t>HVR 80301 / 10 1/2"</t>
  </si>
  <si>
    <t>04.03.03.09.1.0</t>
  </si>
  <si>
    <t>T Standard ( 1tyč ocel )</t>
  </si>
  <si>
    <t>T Lux ( 1tyč Al )</t>
  </si>
  <si>
    <t>HUK Standard ( hlava , upínač + klika )</t>
  </si>
  <si>
    <t>HUK Lux ( hlava , upínač + klika )</t>
  </si>
  <si>
    <t>04.03.03.10.1.0</t>
  </si>
  <si>
    <t>VLS 100 Lux ( 4tyče Al+HUK)</t>
  </si>
  <si>
    <t>VLS 120 Standard (4 tyče Fe  + HUK )</t>
  </si>
  <si>
    <t>HVRQ 80202 / 9" quick</t>
  </si>
  <si>
    <t>HVRQ 80302 / 10 1/2" quick</t>
  </si>
  <si>
    <t>PC 25 Panel clamp press</t>
  </si>
  <si>
    <t>06.02.03.11.0.0</t>
  </si>
  <si>
    <t xml:space="preserve"> minim odběr pro 10 ks</t>
  </si>
  <si>
    <t xml:space="preserve">           ***** NOVINKY  *****</t>
  </si>
  <si>
    <t>TR 32 x 6</t>
  </si>
  <si>
    <t>TR 36 x 6</t>
  </si>
  <si>
    <t>60 mm</t>
  </si>
  <si>
    <t>Vakuové upínání</t>
  </si>
  <si>
    <t>Vakové upínání</t>
  </si>
  <si>
    <t>VACUU SPACE KOMPLET AIR</t>
  </si>
  <si>
    <t>03.04.01.01.0.0</t>
  </si>
  <si>
    <t>VACUU SPACE KOMPLET PUMPE</t>
  </si>
  <si>
    <t>03.04.01.01.0.1</t>
  </si>
  <si>
    <t>VACUU FLEXI KOMPLET AIR</t>
  </si>
  <si>
    <t>03.04.02.01.0.0</t>
  </si>
  <si>
    <t>VACUU FLEXI KOMPLET PUMPE</t>
  </si>
  <si>
    <t>03.04.02.01.0.1</t>
  </si>
  <si>
    <t>VACUU FLEXI 2A KOMPLET AIR</t>
  </si>
  <si>
    <t>03.04.03.01.0.0</t>
  </si>
  <si>
    <t>VACUU FLEXI 2A KOMPLET PUMPE</t>
  </si>
  <si>
    <t>03.04.03.01.0.1</t>
  </si>
  <si>
    <t>Samostatně bez ovládání a pumpy</t>
  </si>
  <si>
    <t xml:space="preserve">VACUU FLEXI </t>
  </si>
  <si>
    <t>03.04.02.01.1.0</t>
  </si>
  <si>
    <t>VACUU FLEXI 2A</t>
  </si>
  <si>
    <t>03.04.03.01.1.0</t>
  </si>
  <si>
    <t>Přesné strojní svěráky s nastavitelnou čelistí</t>
  </si>
  <si>
    <t>Strojní svěráky GRIP NC</t>
  </si>
  <si>
    <t>GRIP NC 160</t>
  </si>
  <si>
    <t>GRIP NC 200</t>
  </si>
  <si>
    <t>01.05.05.01.0.0</t>
  </si>
  <si>
    <t>01.05.05.02.0.0</t>
  </si>
  <si>
    <t xml:space="preserve">Modulární upínací systém </t>
  </si>
  <si>
    <t>GRIP NC Movelable 160</t>
  </si>
  <si>
    <t>GRIP NC Movelable 200</t>
  </si>
  <si>
    <t>GRIP NC Station 160</t>
  </si>
  <si>
    <t>GRIP NC Station 200</t>
  </si>
  <si>
    <t>01.05.06.01.1.0</t>
  </si>
  <si>
    <t>01.05.06.01.2.0</t>
  </si>
  <si>
    <t>01.05.05.02.1.0</t>
  </si>
  <si>
    <t>01.05.05.02.2.0</t>
  </si>
  <si>
    <t>Šrouby k ručním lisům</t>
  </si>
  <si>
    <t>Šrouby k ručním lisům 2 velikosti 200 , 300</t>
  </si>
  <si>
    <t>SRL 200</t>
  </si>
  <si>
    <t>SRL 300</t>
  </si>
  <si>
    <t>04.03.05.01.0.0</t>
  </si>
  <si>
    <t>04.03.05.02.0.0</t>
  </si>
  <si>
    <t xml:space="preserve">BDS599-07 doraz </t>
  </si>
  <si>
    <t>04.03.09.01.0.0</t>
  </si>
  <si>
    <t>04.03.09.02.0.0</t>
  </si>
  <si>
    <t>BD599-04 poděráky velké L,P</t>
  </si>
  <si>
    <t>04.03.09.03.0.0</t>
  </si>
  <si>
    <t>04.03.09.04.0.0</t>
  </si>
  <si>
    <t>04.03.09.05.0.0</t>
  </si>
  <si>
    <t>BD599-03 poděráky malé</t>
  </si>
  <si>
    <t>04.03.07.01.0.0</t>
  </si>
  <si>
    <t>HV 580 hoblicové vřeteno F</t>
  </si>
  <si>
    <t>HV 584  svěrák na hoblicový stůl</t>
  </si>
  <si>
    <t>04.03.07.02.0.0</t>
  </si>
  <si>
    <t xml:space="preserve">Dodatky cena 1 - 4  </t>
  </si>
  <si>
    <t xml:space="preserve">Dodatky cena 1 - 2 </t>
  </si>
  <si>
    <t>04.03.09.06.0.0</t>
  </si>
  <si>
    <t>04.03.09.07.0.0</t>
  </si>
  <si>
    <t>HV 581 hoblicové vřeteno F</t>
  </si>
  <si>
    <t>SK 598-01 držáková svěrka</t>
  </si>
  <si>
    <t>SK 598-02S držádková svěrka přítlačná</t>
  </si>
  <si>
    <t>HV 582 hoblicové vřeteno F</t>
  </si>
  <si>
    <t>04.03.07.03.0.0</t>
  </si>
  <si>
    <t>04.03.07.04.0.0</t>
  </si>
  <si>
    <t>HV 582 W  hoblicové vřeteno A</t>
  </si>
  <si>
    <t>04.03.07.04.1.0</t>
  </si>
  <si>
    <t>BD599-16 poděráky Alu</t>
  </si>
  <si>
    <t>04.03.09.08.0.0</t>
  </si>
  <si>
    <t>DR599 -11 dřevěná rukojeť</t>
  </si>
  <si>
    <t xml:space="preserve">BDS599-10 doraz </t>
  </si>
  <si>
    <t>Vyřezat lze i 2 či 3 chodý či vícechodý závit dle požadavku zákazníka</t>
  </si>
  <si>
    <t xml:space="preserve">Doplňky pro truhláře poděráky , dorazy , rukojeť  , svěrák k hoblice a jiné hoblicové vřetena, nohy pro stůl </t>
  </si>
  <si>
    <t>Ocelové nohy pro pracovní stoly STEEL FOOTS</t>
  </si>
  <si>
    <t>SF Fix 100 pairs</t>
  </si>
  <si>
    <t>01.08.01.01.1.0</t>
  </si>
  <si>
    <t>SF A1 adusteable pairs</t>
  </si>
  <si>
    <t>01.08.01.01.2.0</t>
  </si>
  <si>
    <t>SF A2 with  transfer complet</t>
  </si>
  <si>
    <t>01.08.01.01.3.0</t>
  </si>
  <si>
    <t>ROD 10 SD</t>
  </si>
  <si>
    <t>05.01.01.06.1.0</t>
  </si>
  <si>
    <t>Cena ohýbaček s odměřováním : ROP 500 U , ROT 5 U  s příplatkem  :</t>
  </si>
  <si>
    <t>Cena bez DPH 20 %</t>
  </si>
  <si>
    <t>Cena s daní 20 %</t>
  </si>
  <si>
    <t>účtuje se k ceně příplatek 190,-Kč</t>
  </si>
  <si>
    <t>Věci uvedené v roce 2010 na trh - nezařazené</t>
  </si>
  <si>
    <t xml:space="preserve">Řezbářské svěráky </t>
  </si>
  <si>
    <t>Kloub 100D - CV KU V1</t>
  </si>
  <si>
    <t>Kloub H 100D - CV KUS V1</t>
  </si>
  <si>
    <t>LMCL - lemovací čelistě</t>
  </si>
  <si>
    <t>PLCL 100 - plastové čelistě s prismem</t>
  </si>
  <si>
    <t>ALCL Y100 duralové čelistě s prismem</t>
  </si>
  <si>
    <t>ALCL Y125 duralové čelistě s prismem</t>
  </si>
  <si>
    <t>ALCL Y150 duralové čelistě s prismem</t>
  </si>
  <si>
    <t>Specielní čelistě</t>
  </si>
  <si>
    <t>Doplňky ke svěráků a jiná zařízení</t>
  </si>
  <si>
    <t>ZKR  300  -  zakružovačka</t>
  </si>
  <si>
    <t>THB250 ohraňovací lis</t>
  </si>
  <si>
    <t>Heverová svěrka pro pokládání podlah</t>
  </si>
  <si>
    <t>FC masiv</t>
  </si>
  <si>
    <t>FC short</t>
  </si>
  <si>
    <t>06.01.09.03.0.0</t>
  </si>
  <si>
    <t>06.01.09.04.0.0</t>
  </si>
  <si>
    <t>06.01.09.05.0.0</t>
  </si>
  <si>
    <t>06.01.10.05.0.0</t>
  </si>
  <si>
    <t>06.01.08.03.0.0</t>
  </si>
  <si>
    <t>SDR - ruční střihačka drátů</t>
  </si>
  <si>
    <t>05.01.01.05.1.0</t>
  </si>
  <si>
    <t>YORK s.r.o., Pražská 650, 263 01 Dobříš
 tel : +4203185211185,21896   fax:+420318521850     e-mail: info@york.cz   web: http://www.york.cz</t>
  </si>
  <si>
    <t>( bez srážení hran ,úprav atd. ) , ve většině vyrábíme dle výkresu odběratele,</t>
  </si>
  <si>
    <t>Trapézové závity vyrábíme rovněž řezáním z to se stoupáním 3 , 4 , 5 , 6 , 8 ( levý i  pravý závit )</t>
  </si>
  <si>
    <t>platný od 1.1.2012</t>
  </si>
  <si>
    <t>Orientační ceny  pro rok 2012</t>
  </si>
  <si>
    <t xml:space="preserve">Trapézová matice jednochodá - kulatá </t>
  </si>
  <si>
    <t xml:space="preserve"> - tolerance závitu 7H</t>
  </si>
  <si>
    <t xml:space="preserve"> - délkové rozměry dle ISO2768</t>
  </si>
  <si>
    <t xml:space="preserve"> - závit dle ČSN 014050 - odpovídá DIN 103</t>
  </si>
  <si>
    <t xml:space="preserve"> - materiál : ocel (St52-3 ap.)</t>
  </si>
  <si>
    <t>PRAVÁ</t>
  </si>
  <si>
    <t>LEVÁ</t>
  </si>
  <si>
    <t>Závit</t>
  </si>
  <si>
    <t>Vnější</t>
  </si>
  <si>
    <t>L = 1.5 x d</t>
  </si>
  <si>
    <t>kg</t>
  </si>
  <si>
    <t>Ekvivalent označení ULMER</t>
  </si>
  <si>
    <t>Obj. číslo</t>
  </si>
  <si>
    <t>d x P</t>
  </si>
  <si>
    <t>øD</t>
  </si>
  <si>
    <t>Tr 10x2</t>
  </si>
  <si>
    <t>T 29646</t>
  </si>
  <si>
    <t>T 44289</t>
  </si>
  <si>
    <t>Tr 10x3</t>
  </si>
  <si>
    <t>T 17565</t>
  </si>
  <si>
    <t>T 23249</t>
  </si>
  <si>
    <t>Tr 12x3</t>
  </si>
  <si>
    <t>T 17566</t>
  </si>
  <si>
    <t>T 23250</t>
  </si>
  <si>
    <t>Tr 14x4</t>
  </si>
  <si>
    <t>T 17567</t>
  </si>
  <si>
    <t>T 23251</t>
  </si>
  <si>
    <t>Tr 16x4</t>
  </si>
  <si>
    <t>T 17568</t>
  </si>
  <si>
    <t>T 23252</t>
  </si>
  <si>
    <t>Tr 18x4</t>
  </si>
  <si>
    <t>T 29647</t>
  </si>
  <si>
    <t>T 44298</t>
  </si>
  <si>
    <t>Tr 20x4</t>
  </si>
  <si>
    <t>T 17569</t>
  </si>
  <si>
    <t>T 23253</t>
  </si>
  <si>
    <t>Tr 22x5</t>
  </si>
  <si>
    <t>T 29648</t>
  </si>
  <si>
    <t>T 44299</t>
  </si>
  <si>
    <t>Tr 24x5</t>
  </si>
  <si>
    <t>T 17570</t>
  </si>
  <si>
    <t>T 23254</t>
  </si>
  <si>
    <t>Tr 26x5</t>
  </si>
  <si>
    <t>T 29649</t>
  </si>
  <si>
    <t>T 44300</t>
  </si>
  <si>
    <t>Tr 28x5</t>
  </si>
  <si>
    <t>T 29650</t>
  </si>
  <si>
    <t>T 44301</t>
  </si>
  <si>
    <t>Tr 30x6</t>
  </si>
  <si>
    <t>T 17571</t>
  </si>
  <si>
    <t>T 23255</t>
  </si>
  <si>
    <t>Tr 32x6</t>
  </si>
  <si>
    <t>T 29651</t>
  </si>
  <si>
    <t>T 44302</t>
  </si>
  <si>
    <t>Tr 36x6</t>
  </si>
  <si>
    <t>T 17572</t>
  </si>
  <si>
    <t>T 23256</t>
  </si>
  <si>
    <t>Tr 40x7</t>
  </si>
  <si>
    <t>T 17573</t>
  </si>
  <si>
    <t>T 23257</t>
  </si>
  <si>
    <t>Tr 44x7</t>
  </si>
  <si>
    <t>T 29652</t>
  </si>
  <si>
    <t>T 44303</t>
  </si>
  <si>
    <t>Tr 48x8</t>
  </si>
  <si>
    <t>T 29653</t>
  </si>
  <si>
    <t>T 44304</t>
  </si>
  <si>
    <t>Tr 50x8</t>
  </si>
  <si>
    <t>T 17574</t>
  </si>
  <si>
    <t>T 23258</t>
  </si>
  <si>
    <t>Tr 60x9</t>
  </si>
  <si>
    <t>T 29654</t>
  </si>
  <si>
    <t>T 44305</t>
  </si>
  <si>
    <t>Tr 70x10</t>
  </si>
  <si>
    <t>T 29655</t>
  </si>
  <si>
    <t>T 44306</t>
  </si>
  <si>
    <t xml:space="preserve"> - materiál : Bronz (CuSn12, Rg7 ap.)</t>
  </si>
  <si>
    <t>L = 2 x d</t>
  </si>
  <si>
    <t>T 29619</t>
  </si>
  <si>
    <t>T 44307</t>
  </si>
  <si>
    <t>T 29621</t>
  </si>
  <si>
    <t>T 44308</t>
  </si>
  <si>
    <t>T 29622</t>
  </si>
  <si>
    <t>T 44309</t>
  </si>
  <si>
    <t>T 29623</t>
  </si>
  <si>
    <t>T 44310</t>
  </si>
  <si>
    <t>T 29624</t>
  </si>
  <si>
    <t>T 44311</t>
  </si>
  <si>
    <t>T 29625</t>
  </si>
  <si>
    <t>T 44312</t>
  </si>
  <si>
    <t>T 29626</t>
  </si>
  <si>
    <t>T 44313</t>
  </si>
  <si>
    <t>T 29627</t>
  </si>
  <si>
    <t>T 44314</t>
  </si>
  <si>
    <t>T 29628</t>
  </si>
  <si>
    <t>T 44315</t>
  </si>
  <si>
    <t>T 29629</t>
  </si>
  <si>
    <t>T44316</t>
  </si>
  <si>
    <t>T 29630</t>
  </si>
  <si>
    <t>T 44317</t>
  </si>
  <si>
    <t>T 29631</t>
  </si>
  <si>
    <t>T 44318</t>
  </si>
  <si>
    <t>T 29632</t>
  </si>
  <si>
    <t>T 44319</t>
  </si>
  <si>
    <t>T 29633</t>
  </si>
  <si>
    <t>T 44320</t>
  </si>
  <si>
    <t>T 29634</t>
  </si>
  <si>
    <t>T 44321</t>
  </si>
  <si>
    <t>T 29635</t>
  </si>
  <si>
    <t>T 44322</t>
  </si>
  <si>
    <t>T 29636</t>
  </si>
  <si>
    <t>T 44323</t>
  </si>
  <si>
    <t>T 29637</t>
  </si>
  <si>
    <t>T 44324</t>
  </si>
  <si>
    <t>T 29638</t>
  </si>
  <si>
    <t>T 44325</t>
  </si>
  <si>
    <t>T 29639</t>
  </si>
  <si>
    <t>T 44326</t>
  </si>
  <si>
    <t xml:space="preserve">Trapézová matice jednochodá - šestihranná </t>
  </si>
  <si>
    <t xml:space="preserve"> - materiál : ocel (11SMn28 ap.)</t>
  </si>
  <si>
    <t>SW</t>
  </si>
  <si>
    <t>T 29657</t>
  </si>
  <si>
    <t>T44370</t>
  </si>
  <si>
    <t>T 29659</t>
  </si>
  <si>
    <t>T 44371</t>
  </si>
  <si>
    <t>T 29660</t>
  </si>
  <si>
    <t>T 44372</t>
  </si>
  <si>
    <t>T 29661</t>
  </si>
  <si>
    <t>T 44373</t>
  </si>
  <si>
    <t>T 29662</t>
  </si>
  <si>
    <t>T 44374</t>
  </si>
  <si>
    <t>T 29663</t>
  </si>
  <si>
    <t>T 44375</t>
  </si>
  <si>
    <t>T 29664</t>
  </si>
  <si>
    <t>T 44376</t>
  </si>
  <si>
    <t>T 29665</t>
  </si>
  <si>
    <t>T 44377</t>
  </si>
  <si>
    <t>T 29666</t>
  </si>
  <si>
    <t>T 44378</t>
  </si>
  <si>
    <t>T 29667</t>
  </si>
  <si>
    <t>T 44379</t>
  </si>
  <si>
    <t>T 29668</t>
  </si>
  <si>
    <t>T 44380</t>
  </si>
  <si>
    <t>T 29669</t>
  </si>
  <si>
    <t>T 44381</t>
  </si>
  <si>
    <t>T 29670</t>
  </si>
  <si>
    <t>T 44382</t>
  </si>
  <si>
    <t>T 29671</t>
  </si>
  <si>
    <t>T 44383</t>
  </si>
  <si>
    <t>T 29672</t>
  </si>
  <si>
    <t>T 44384</t>
  </si>
  <si>
    <t>T 29673</t>
  </si>
  <si>
    <t>T 44385</t>
  </si>
  <si>
    <t>T 29674</t>
  </si>
  <si>
    <t>T 44386</t>
  </si>
  <si>
    <t>T 29675</t>
  </si>
  <si>
    <t>T 44387</t>
  </si>
  <si>
    <t>T 29676</t>
  </si>
  <si>
    <t>T 44388</t>
  </si>
  <si>
    <t>T 29677</t>
  </si>
  <si>
    <t>T 44389</t>
  </si>
  <si>
    <t>Rozměry [mm] jsou pouze informativní, pro aktuální  kontaktujte firmu.</t>
  </si>
  <si>
    <t>Trapézová matice jednochodá  s přírubou</t>
  </si>
  <si>
    <t>PRODLOUŽENÁ
VERZE</t>
  </si>
  <si>
    <t xml:space="preserve"> - materiál : CuSn12</t>
  </si>
  <si>
    <t xml:space="preserve">  (na vyžádání bronz Rg 7, hliníkový bronz CW306G, 
   popř.ocel ST52-3, litina GG25 ap.)</t>
  </si>
  <si>
    <t>D1</t>
  </si>
  <si>
    <t>D2</t>
  </si>
  <si>
    <t>D3</t>
  </si>
  <si>
    <t>D4</t>
  </si>
  <si>
    <t>Otvory příruby</t>
  </si>
  <si>
    <t>L1</t>
  </si>
  <si>
    <t>L2</t>
  </si>
  <si>
    <t>L3</t>
  </si>
  <si>
    <t>h9</t>
  </si>
  <si>
    <t>(-0,2 / -0,3)</t>
  </si>
  <si>
    <t>d1</t>
  </si>
  <si>
    <t>pro Závit</t>
  </si>
  <si>
    <t>M4</t>
  </si>
  <si>
    <t>T 44327</t>
  </si>
  <si>
    <t>T 44347</t>
  </si>
  <si>
    <t>T 44328</t>
  </si>
  <si>
    <t>T 44348</t>
  </si>
  <si>
    <t>M5</t>
  </si>
  <si>
    <t>T 44329</t>
  </si>
  <si>
    <t>T 44349</t>
  </si>
  <si>
    <t>T 44330</t>
  </si>
  <si>
    <t>T 44350</t>
  </si>
  <si>
    <t>T 44331</t>
  </si>
  <si>
    <t>T 44351</t>
  </si>
  <si>
    <t>PRODLOUŽENÁ</t>
  </si>
  <si>
    <t>T 44332</t>
  </si>
  <si>
    <t>T 44352</t>
  </si>
  <si>
    <t>M6</t>
  </si>
  <si>
    <t>T 44333</t>
  </si>
  <si>
    <t>T 44353</t>
  </si>
  <si>
    <t>T 44334</t>
  </si>
  <si>
    <t>T 44354</t>
  </si>
  <si>
    <t>T 44335</t>
  </si>
  <si>
    <t>T 44355</t>
  </si>
  <si>
    <t>T 44336</t>
  </si>
  <si>
    <t>T 44357</t>
  </si>
  <si>
    <t>T 44337</t>
  </si>
  <si>
    <t>T 44358</t>
  </si>
  <si>
    <t>T 44338</t>
  </si>
  <si>
    <t>T 44360</t>
  </si>
  <si>
    <t>T 44339</t>
  </si>
  <si>
    <t>T 44361</t>
  </si>
  <si>
    <t>T 44340</t>
  </si>
  <si>
    <t>T 44363</t>
  </si>
  <si>
    <t>M8</t>
  </si>
  <si>
    <t>T 44341</t>
  </si>
  <si>
    <t>T 44365</t>
  </si>
  <si>
    <t>T 44342</t>
  </si>
  <si>
    <t>T 44366</t>
  </si>
  <si>
    <t>M10</t>
  </si>
  <si>
    <t>T 44343</t>
  </si>
  <si>
    <t>T 44367</t>
  </si>
  <si>
    <t>T 44344</t>
  </si>
  <si>
    <t>T 44368</t>
  </si>
  <si>
    <t>M12</t>
  </si>
  <si>
    <t>T 44345</t>
  </si>
  <si>
    <t>T 44369</t>
  </si>
  <si>
    <t>Tr 80x10</t>
  </si>
  <si>
    <t>Rozměry [mm] jsou pouze informativní, pro aktuální  kontaktujte firmu a vyžádejte si aktuální rozměry.</t>
  </si>
  <si>
    <t>PRAVÝ</t>
  </si>
  <si>
    <t>LEVÝ</t>
  </si>
  <si>
    <r>
      <t xml:space="preserve">Střední
</t>
    </r>
    <r>
      <rPr>
        <b/>
        <sz val="10"/>
        <rFont val="Arial CE"/>
        <family val="2"/>
      </rPr>
      <t>ød2</t>
    </r>
  </si>
  <si>
    <t>Jádro
ø d3</t>
  </si>
  <si>
    <t>Tolerance</t>
  </si>
  <si>
    <t>Délka
závit.
tyče</t>
  </si>
  <si>
    <t>kg/m</t>
  </si>
  <si>
    <t>Dovolená úchylka stoupání</t>
  </si>
  <si>
    <r>
      <t>max.házivost</t>
    </r>
  </si>
  <si>
    <t xml:space="preserve">Obj. číslo </t>
  </si>
  <si>
    <t>min.</t>
  </si>
  <si>
    <t>max.</t>
  </si>
  <si>
    <t>µm / 300mm</t>
  </si>
  <si>
    <t>mm / 300mm</t>
  </si>
  <si>
    <t>T 29683</t>
  </si>
  <si>
    <t>T 44284</t>
  </si>
  <si>
    <t>T 17545</t>
  </si>
  <si>
    <t>T 23239</t>
  </si>
  <si>
    <t>T 17546</t>
  </si>
  <si>
    <t>T 23240</t>
  </si>
  <si>
    <t>T 17547</t>
  </si>
  <si>
    <t>T 23241</t>
  </si>
  <si>
    <t>T 17548</t>
  </si>
  <si>
    <t>T 23242</t>
  </si>
  <si>
    <t>T 29684</t>
  </si>
  <si>
    <t>T 44394</t>
  </si>
  <si>
    <t>T 17549</t>
  </si>
  <si>
    <t>T 23243</t>
  </si>
  <si>
    <t>T 29686</t>
  </si>
  <si>
    <t>T 44395</t>
  </si>
  <si>
    <t>T 17550</t>
  </si>
  <si>
    <t>T 23244</t>
  </si>
  <si>
    <t>T 29693</t>
  </si>
  <si>
    <t>T 44396</t>
  </si>
  <si>
    <t>T 29694</t>
  </si>
  <si>
    <t>T 44397</t>
  </si>
  <si>
    <t>T 17551</t>
  </si>
  <si>
    <t>T 23245</t>
  </si>
  <si>
    <t>T 29695</t>
  </si>
  <si>
    <t>T 44398</t>
  </si>
  <si>
    <t>T 17552</t>
  </si>
  <si>
    <t>T 23246</t>
  </si>
  <si>
    <t>T 17553</t>
  </si>
  <si>
    <t>T 23247</t>
  </si>
  <si>
    <t>T 29696</t>
  </si>
  <si>
    <t>T 44400</t>
  </si>
  <si>
    <t>T 29697</t>
  </si>
  <si>
    <t>T 44401</t>
  </si>
  <si>
    <t>T 17554</t>
  </si>
  <si>
    <t>T 23248</t>
  </si>
  <si>
    <t>T 29698</t>
  </si>
  <si>
    <t>T 44403</t>
  </si>
  <si>
    <t>T 29699</t>
  </si>
  <si>
    <t>T 44404</t>
  </si>
  <si>
    <t xml:space="preserve">1) Na vyžádání lze vyrobit s přesností IT5 (23 µm / 300mm) </t>
  </si>
  <si>
    <t xml:space="preserve">2) Na vyžádání lze vyrobit s maximální házivostí max. 0,1mm / 300mm </t>
  </si>
  <si>
    <t>Cena za 1m ne délkově</t>
  </si>
  <si>
    <t>Bronz</t>
  </si>
  <si>
    <t>Ocel</t>
  </si>
  <si>
    <t>platný od 1.1.2017</t>
  </si>
  <si>
    <t>ceník platný od 1.1.2017</t>
  </si>
  <si>
    <t>PC</t>
  </si>
  <si>
    <t>pc</t>
  </si>
  <si>
    <t>THB 250 - ohraňovací lis</t>
  </si>
  <si>
    <t>ZKR 300 - zakružovačka</t>
  </si>
  <si>
    <t>PC AG</t>
  </si>
</sst>
</file>

<file path=xl/styles.xml><?xml version="1.0" encoding="utf-8"?>
<styleSheet xmlns="http://schemas.openxmlformats.org/spreadsheetml/2006/main">
  <numFmts count="4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"/>
    <numFmt numFmtId="181" formatCode="[$$-409]#,##0"/>
    <numFmt numFmtId="182" formatCode="[$$-C09]#,##0"/>
    <numFmt numFmtId="183" formatCode="[$$-1009]#,##0"/>
    <numFmt numFmtId="184" formatCode="[$$-409]#,##0.00"/>
    <numFmt numFmtId="185" formatCode="#,##0.00\ [$DM-407]"/>
    <numFmt numFmtId="186" formatCode="#,##0.00\ [$FRF]"/>
    <numFmt numFmtId="187" formatCode="#,##0.00\ &quot;Kč&quot;"/>
    <numFmt numFmtId="188" formatCode="[$$-409]#,##0.0"/>
    <numFmt numFmtId="189" formatCode="#,##0.00,&quot; EUR&quot;"/>
    <numFmt numFmtId="190" formatCode="#,##0.00\ [$EUR]"/>
    <numFmt numFmtId="191" formatCode="#,##0.00\ [$€]"/>
    <numFmt numFmtId="192" formatCode="#,##0.00\ [$frf]"/>
    <numFmt numFmtId="193" formatCode="#,##0.00\ [$Frf]"/>
    <numFmt numFmtId="194" formatCode="#,##0.0\ &quot;Kč&quot;"/>
    <numFmt numFmtId="195" formatCode="#,##0\ [$EUR]"/>
    <numFmt numFmtId="196" formatCode="#,##0.00\ [$€-1]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.000"/>
    <numFmt numFmtId="201" formatCode="#,##0\ [$CZK]"/>
    <numFmt numFmtId="202" formatCode="dd/mm/yyyy"/>
  </numFmts>
  <fonts count="7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16"/>
      <name val="Arial CE"/>
      <family val="2"/>
    </font>
    <font>
      <sz val="12"/>
      <name val="Arial CE"/>
      <family val="2"/>
    </font>
    <font>
      <b/>
      <i/>
      <sz val="24"/>
      <name val="Arial CE"/>
      <family val="2"/>
    </font>
    <font>
      <b/>
      <sz val="12"/>
      <color indexed="9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10"/>
      <name val="Arial Black"/>
      <family val="2"/>
    </font>
    <font>
      <u val="single"/>
      <sz val="19"/>
      <name val="Arial Black"/>
      <family val="2"/>
    </font>
    <font>
      <b/>
      <sz val="8"/>
      <color indexed="9"/>
      <name val="Arial CE"/>
      <family val="2"/>
    </font>
    <font>
      <b/>
      <sz val="8"/>
      <color indexed="10"/>
      <name val="Arial CE"/>
      <family val="2"/>
    </font>
    <font>
      <b/>
      <sz val="8"/>
      <name val="Arial CE"/>
      <family val="2"/>
    </font>
    <font>
      <b/>
      <i/>
      <u val="single"/>
      <sz val="8"/>
      <name val="Arial CE"/>
      <family val="2"/>
    </font>
    <font>
      <i/>
      <u val="single"/>
      <sz val="8"/>
      <name val="Arial CE"/>
      <family val="2"/>
    </font>
    <font>
      <b/>
      <i/>
      <sz val="8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12"/>
      <name val="Arial"/>
      <family val="0"/>
    </font>
    <font>
      <b/>
      <i/>
      <u val="single"/>
      <sz val="24"/>
      <name val="Arial CE"/>
      <family val="2"/>
    </font>
    <font>
      <i/>
      <sz val="12"/>
      <name val="Arial CE"/>
      <family val="2"/>
    </font>
    <font>
      <sz val="20"/>
      <name val="Arial CE"/>
      <family val="2"/>
    </font>
    <font>
      <sz val="14"/>
      <name val="Arial CE"/>
      <family val="2"/>
    </font>
    <font>
      <b/>
      <sz val="12"/>
      <name val="Arial CE"/>
      <family val="0"/>
    </font>
    <font>
      <b/>
      <i/>
      <sz val="16"/>
      <name val="Arial CE"/>
      <family val="0"/>
    </font>
    <font>
      <b/>
      <i/>
      <u val="single"/>
      <sz val="20"/>
      <name val="Arial CE"/>
      <family val="0"/>
    </font>
    <font>
      <b/>
      <u val="single"/>
      <sz val="11"/>
      <name val="Arial CE"/>
      <family val="2"/>
    </font>
    <font>
      <b/>
      <u val="single"/>
      <sz val="12"/>
      <name val="Arial CE"/>
      <family val="2"/>
    </font>
    <font>
      <b/>
      <sz val="9"/>
      <name val="Arial CE"/>
      <family val="2"/>
    </font>
    <font>
      <sz val="10"/>
      <name val="Symbol"/>
      <family val="1"/>
    </font>
    <font>
      <b/>
      <i/>
      <sz val="9"/>
      <name val="Arial CE"/>
      <family val="2"/>
    </font>
    <font>
      <sz val="11"/>
      <name val="Arial CE"/>
      <family val="2"/>
    </font>
    <font>
      <b/>
      <vertAlign val="superscript"/>
      <sz val="9"/>
      <name val="Arial CE"/>
      <family val="2"/>
    </font>
    <font>
      <sz val="11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00B05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5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4" borderId="8" applyNumberFormat="0" applyAlignment="0" applyProtection="0"/>
    <xf numFmtId="0" fontId="68" fillId="25" borderId="8" applyNumberFormat="0" applyAlignment="0" applyProtection="0"/>
    <xf numFmtId="0" fontId="69" fillId="25" borderId="9" applyNumberFormat="0" applyAlignment="0" applyProtection="0"/>
    <xf numFmtId="0" fontId="70" fillId="0" borderId="0" applyNumberFormat="0" applyFill="0" applyBorder="0" applyAlignment="0" applyProtection="0"/>
    <xf numFmtId="0" fontId="71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507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33" borderId="0" xfId="0" applyFont="1" applyFill="1" applyBorder="1" applyAlignment="1">
      <alignment horizontal="centerContinuous" vertical="center"/>
    </xf>
    <xf numFmtId="0" fontId="8" fillId="33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11" fillId="33" borderId="0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centerContinuous" vertical="center"/>
    </xf>
    <xf numFmtId="0" fontId="0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3" fillId="35" borderId="0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180" fontId="14" fillId="0" borderId="0" xfId="0" applyNumberFormat="1" applyFont="1" applyFill="1" applyBorder="1" applyAlignment="1">
      <alignment horizontal="left" vertical="center"/>
    </xf>
    <xf numFmtId="180" fontId="8" fillId="0" borderId="0" xfId="0" applyNumberFormat="1" applyFont="1" applyFill="1" applyBorder="1" applyAlignment="1">
      <alignment horizontal="center" vertical="center"/>
    </xf>
    <xf numFmtId="180" fontId="17" fillId="0" borderId="0" xfId="0" applyNumberFormat="1" applyFont="1" applyFill="1" applyBorder="1" applyAlignment="1">
      <alignment horizontal="left" vertical="center" indent="1"/>
    </xf>
    <xf numFmtId="180" fontId="9" fillId="0" borderId="0" xfId="0" applyNumberFormat="1" applyFont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 indent="3"/>
    </xf>
    <xf numFmtId="0" fontId="12" fillId="36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180" fontId="8" fillId="0" borderId="0" xfId="0" applyNumberFormat="1" applyFont="1" applyFill="1" applyBorder="1" applyAlignment="1">
      <alignment horizontal="centerContinuous" vertical="center"/>
    </xf>
    <xf numFmtId="180" fontId="8" fillId="0" borderId="0" xfId="0" applyNumberFormat="1" applyFont="1" applyBorder="1" applyAlignment="1">
      <alignment horizontal="centerContinuous" vertical="center"/>
    </xf>
    <xf numFmtId="180" fontId="15" fillId="0" borderId="0" xfId="0" applyNumberFormat="1" applyFont="1" applyBorder="1" applyAlignment="1">
      <alignment horizontal="left" vertical="center" indent="3"/>
    </xf>
    <xf numFmtId="180" fontId="9" fillId="0" borderId="0" xfId="0" applyNumberFormat="1" applyFont="1" applyBorder="1" applyAlignment="1">
      <alignment horizontal="centerContinuous" vertical="center"/>
    </xf>
    <xf numFmtId="0" fontId="0" fillId="37" borderId="0" xfId="0" applyFont="1" applyFill="1" applyBorder="1" applyAlignment="1">
      <alignment horizontal="centerContinuous" vertical="center"/>
    </xf>
    <xf numFmtId="0" fontId="8" fillId="37" borderId="0" xfId="0" applyFont="1" applyFill="1" applyBorder="1" applyAlignment="1">
      <alignment horizontal="right" vertical="center"/>
    </xf>
    <xf numFmtId="0" fontId="11" fillId="37" borderId="0" xfId="0" applyFont="1" applyFill="1" applyBorder="1" applyAlignment="1">
      <alignment horizontal="right" vertical="center"/>
    </xf>
    <xf numFmtId="0" fontId="19" fillId="37" borderId="0" xfId="0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left" wrapText="1"/>
    </xf>
    <xf numFmtId="0" fontId="10" fillId="38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26" fillId="0" borderId="12" xfId="0" applyFont="1" applyBorder="1" applyAlignment="1">
      <alignment/>
    </xf>
    <xf numFmtId="0" fontId="0" fillId="0" borderId="13" xfId="0" applyBorder="1" applyAlignment="1">
      <alignment/>
    </xf>
    <xf numFmtId="0" fontId="22" fillId="0" borderId="14" xfId="0" applyFont="1" applyBorder="1" applyAlignment="1">
      <alignment/>
    </xf>
    <xf numFmtId="0" fontId="0" fillId="0" borderId="14" xfId="0" applyBorder="1" applyAlignment="1">
      <alignment/>
    </xf>
    <xf numFmtId="0" fontId="23" fillId="0" borderId="0" xfId="0" applyFont="1" applyAlignment="1">
      <alignment/>
    </xf>
    <xf numFmtId="180" fontId="0" fillId="0" borderId="13" xfId="0" applyNumberForma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8" xfId="0" applyFont="1" applyBorder="1" applyAlignment="1">
      <alignment/>
    </xf>
    <xf numFmtId="180" fontId="26" fillId="0" borderId="13" xfId="0" applyNumberFormat="1" applyFont="1" applyBorder="1" applyAlignment="1">
      <alignment/>
    </xf>
    <xf numFmtId="0" fontId="26" fillId="0" borderId="19" xfId="0" applyFont="1" applyBorder="1" applyAlignment="1">
      <alignment/>
    </xf>
    <xf numFmtId="180" fontId="26" fillId="0" borderId="20" xfId="0" applyNumberFormat="1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21" xfId="0" applyFont="1" applyBorder="1" applyAlignment="1">
      <alignment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180" fontId="8" fillId="0" borderId="22" xfId="0" applyNumberFormat="1" applyFont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37" borderId="0" xfId="0" applyFont="1" applyFill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vertical="center"/>
    </xf>
    <xf numFmtId="0" fontId="0" fillId="0" borderId="0" xfId="47">
      <alignment/>
      <protection/>
    </xf>
    <xf numFmtId="0" fontId="0" fillId="0" borderId="0" xfId="45">
      <alignment/>
      <protection/>
    </xf>
    <xf numFmtId="0" fontId="31" fillId="0" borderId="0" xfId="47" applyFont="1">
      <alignment/>
      <protection/>
    </xf>
    <xf numFmtId="0" fontId="0" fillId="0" borderId="23" xfId="47" applyBorder="1">
      <alignment/>
      <protection/>
    </xf>
    <xf numFmtId="0" fontId="0" fillId="0" borderId="24" xfId="47" applyBorder="1">
      <alignment/>
      <protection/>
    </xf>
    <xf numFmtId="0" fontId="32" fillId="0" borderId="0" xfId="47" applyFont="1">
      <alignment/>
      <protection/>
    </xf>
    <xf numFmtId="0" fontId="0" fillId="0" borderId="25" xfId="47" applyBorder="1">
      <alignment/>
      <protection/>
    </xf>
    <xf numFmtId="0" fontId="0" fillId="0" borderId="26" xfId="47" applyBorder="1">
      <alignment/>
      <protection/>
    </xf>
    <xf numFmtId="0" fontId="0" fillId="0" borderId="0" xfId="46" applyFont="1">
      <alignment/>
      <protection/>
    </xf>
    <xf numFmtId="0" fontId="0" fillId="0" borderId="0" xfId="48" applyFont="1">
      <alignment/>
      <protection/>
    </xf>
    <xf numFmtId="0" fontId="0" fillId="0" borderId="0" xfId="47" applyFont="1">
      <alignment/>
      <protection/>
    </xf>
    <xf numFmtId="0" fontId="33" fillId="0" borderId="27" xfId="47" applyFont="1" applyBorder="1" applyAlignment="1">
      <alignment horizontal="center" vertical="center"/>
      <protection/>
    </xf>
    <xf numFmtId="0" fontId="33" fillId="0" borderId="27" xfId="47" applyFont="1" applyBorder="1" applyAlignment="1">
      <alignment horizontal="center" vertical="center" wrapText="1"/>
      <protection/>
    </xf>
    <xf numFmtId="0" fontId="33" fillId="0" borderId="28" xfId="47" applyFont="1" applyBorder="1" applyAlignment="1">
      <alignment horizontal="center" vertical="center"/>
      <protection/>
    </xf>
    <xf numFmtId="0" fontId="8" fillId="0" borderId="29" xfId="48" applyFont="1" applyBorder="1" applyAlignment="1">
      <alignment horizontal="center" vertical="center"/>
      <protection/>
    </xf>
    <xf numFmtId="0" fontId="0" fillId="0" borderId="30" xfId="47" applyFont="1" applyBorder="1" applyAlignment="1">
      <alignment horizontal="center" vertical="center"/>
      <protection/>
    </xf>
    <xf numFmtId="0" fontId="0" fillId="0" borderId="31" xfId="47" applyFont="1" applyBorder="1" applyAlignment="1">
      <alignment horizontal="center" vertical="center"/>
      <protection/>
    </xf>
    <xf numFmtId="0" fontId="0" fillId="0" borderId="30" xfId="47" applyBorder="1" applyAlignment="1">
      <alignment horizontal="center" vertical="center"/>
      <protection/>
    </xf>
    <xf numFmtId="0" fontId="0" fillId="0" borderId="31" xfId="47" applyBorder="1" applyAlignment="1">
      <alignment horizontal="center" vertical="center"/>
      <protection/>
    </xf>
    <xf numFmtId="0" fontId="0" fillId="0" borderId="32" xfId="47" applyBorder="1" applyAlignment="1">
      <alignment horizontal="right" vertical="center"/>
      <protection/>
    </xf>
    <xf numFmtId="0" fontId="0" fillId="0" borderId="33" xfId="47" applyBorder="1" applyAlignment="1">
      <alignment horizontal="center" vertical="center"/>
      <protection/>
    </xf>
    <xf numFmtId="200" fontId="0" fillId="0" borderId="31" xfId="47" applyNumberFormat="1" applyBorder="1" applyAlignment="1">
      <alignment horizontal="center" vertical="center"/>
      <protection/>
    </xf>
    <xf numFmtId="0" fontId="0" fillId="0" borderId="34" xfId="47" applyBorder="1" applyAlignment="1">
      <alignment horizontal="center" vertical="center"/>
      <protection/>
    </xf>
    <xf numFmtId="0" fontId="0" fillId="0" borderId="35" xfId="47" applyBorder="1" applyAlignment="1">
      <alignment horizontal="center" vertical="center"/>
      <protection/>
    </xf>
    <xf numFmtId="0" fontId="0" fillId="0" borderId="25" xfId="47" applyBorder="1" applyAlignment="1">
      <alignment horizontal="right" vertical="center"/>
      <protection/>
    </xf>
    <xf numFmtId="0" fontId="0" fillId="0" borderId="26" xfId="47" applyBorder="1" applyAlignment="1">
      <alignment horizontal="center" vertical="center"/>
      <protection/>
    </xf>
    <xf numFmtId="200" fontId="0" fillId="0" borderId="35" xfId="47" applyNumberFormat="1" applyBorder="1" applyAlignment="1">
      <alignment horizontal="center" vertical="center"/>
      <protection/>
    </xf>
    <xf numFmtId="0" fontId="0" fillId="0" borderId="36" xfId="47" applyBorder="1" applyAlignment="1">
      <alignment horizontal="center" vertical="center"/>
      <protection/>
    </xf>
    <xf numFmtId="0" fontId="0" fillId="0" borderId="37" xfId="47" applyBorder="1" applyAlignment="1">
      <alignment horizontal="center" vertical="center"/>
      <protection/>
    </xf>
    <xf numFmtId="0" fontId="0" fillId="0" borderId="23" xfId="47" applyBorder="1" applyAlignment="1">
      <alignment horizontal="right" vertical="center"/>
      <protection/>
    </xf>
    <xf numFmtId="0" fontId="0" fillId="0" borderId="24" xfId="47" applyBorder="1" applyAlignment="1">
      <alignment horizontal="center" vertical="center"/>
      <protection/>
    </xf>
    <xf numFmtId="200" fontId="0" fillId="0" borderId="37" xfId="47" applyNumberFormat="1" applyBorder="1" applyAlignment="1">
      <alignment horizontal="center" vertical="center"/>
      <protection/>
    </xf>
    <xf numFmtId="0" fontId="0" fillId="0" borderId="36" xfId="47" applyFont="1" applyBorder="1" applyAlignment="1">
      <alignment horizontal="center" vertical="center"/>
      <protection/>
    </xf>
    <xf numFmtId="0" fontId="0" fillId="0" borderId="38" xfId="47" applyBorder="1" applyAlignment="1">
      <alignment horizontal="center" vertical="center"/>
      <protection/>
    </xf>
    <xf numFmtId="0" fontId="0" fillId="0" borderId="34" xfId="47" applyFont="1" applyBorder="1" applyAlignment="1">
      <alignment horizontal="center" vertical="center"/>
      <protection/>
    </xf>
    <xf numFmtId="0" fontId="0" fillId="0" borderId="39" xfId="47" applyBorder="1" applyAlignment="1">
      <alignment horizontal="center" vertical="center"/>
      <protection/>
    </xf>
    <xf numFmtId="0" fontId="0" fillId="0" borderId="40" xfId="47" applyBorder="1" applyAlignment="1">
      <alignment horizontal="center" vertical="center"/>
      <protection/>
    </xf>
    <xf numFmtId="0" fontId="0" fillId="0" borderId="41" xfId="47" applyBorder="1" applyAlignment="1">
      <alignment horizontal="right" vertical="center"/>
      <protection/>
    </xf>
    <xf numFmtId="0" fontId="0" fillId="0" borderId="42" xfId="47" applyBorder="1" applyAlignment="1">
      <alignment horizontal="center" vertical="center"/>
      <protection/>
    </xf>
    <xf numFmtId="200" fontId="0" fillId="0" borderId="40" xfId="47" applyNumberFormat="1" applyBorder="1" applyAlignment="1">
      <alignment horizontal="center" vertical="center"/>
      <protection/>
    </xf>
    <xf numFmtId="200" fontId="0" fillId="0" borderId="38" xfId="47" applyNumberFormat="1" applyBorder="1" applyAlignment="1">
      <alignment horizontal="center" vertical="center"/>
      <protection/>
    </xf>
    <xf numFmtId="0" fontId="0" fillId="0" borderId="43" xfId="47" applyBorder="1" applyAlignment="1">
      <alignment horizontal="center" vertical="center"/>
      <protection/>
    </xf>
    <xf numFmtId="0" fontId="0" fillId="0" borderId="44" xfId="47" applyBorder="1" applyAlignment="1">
      <alignment horizontal="center" vertical="center"/>
      <protection/>
    </xf>
    <xf numFmtId="0" fontId="0" fillId="0" borderId="45" xfId="47" applyBorder="1" applyAlignment="1">
      <alignment horizontal="center" vertical="center"/>
      <protection/>
    </xf>
    <xf numFmtId="0" fontId="0" fillId="0" borderId="46" xfId="47" applyBorder="1" applyAlignment="1">
      <alignment horizontal="center" vertical="center"/>
      <protection/>
    </xf>
    <xf numFmtId="0" fontId="0" fillId="0" borderId="47" xfId="47" applyBorder="1" applyAlignment="1">
      <alignment horizontal="right" vertical="center"/>
      <protection/>
    </xf>
    <xf numFmtId="200" fontId="0" fillId="0" borderId="44" xfId="47" applyNumberFormat="1" applyBorder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34" fillId="0" borderId="0" xfId="47" applyFont="1" applyBorder="1" applyAlignment="1">
      <alignment horizontal="center" vertical="center"/>
      <protection/>
    </xf>
    <xf numFmtId="200" fontId="34" fillId="0" borderId="0" xfId="47" applyNumberFormat="1" applyFont="1" applyBorder="1" applyAlignment="1">
      <alignment horizontal="center" vertical="center"/>
      <protection/>
    </xf>
    <xf numFmtId="200" fontId="0" fillId="0" borderId="0" xfId="47" applyNumberFormat="1">
      <alignment/>
      <protection/>
    </xf>
    <xf numFmtId="0" fontId="1" fillId="0" borderId="48" xfId="46" applyFont="1" applyBorder="1" applyAlignment="1">
      <alignment horizontal="center" vertical="center"/>
      <protection/>
    </xf>
    <xf numFmtId="0" fontId="1" fillId="0" borderId="27" xfId="46" applyFont="1" applyBorder="1" applyAlignment="1">
      <alignment horizontal="center" vertical="center"/>
      <protection/>
    </xf>
    <xf numFmtId="0" fontId="1" fillId="0" borderId="28" xfId="46" applyFont="1" applyBorder="1" applyAlignment="1">
      <alignment horizontal="center" vertical="center"/>
      <protection/>
    </xf>
    <xf numFmtId="0" fontId="1" fillId="0" borderId="43" xfId="46" applyFont="1" applyBorder="1" applyAlignment="1">
      <alignment horizontal="center" vertical="center"/>
      <protection/>
    </xf>
    <xf numFmtId="0" fontId="0" fillId="0" borderId="30" xfId="46" applyFont="1" applyBorder="1" applyAlignment="1">
      <alignment horizontal="center" vertical="center"/>
      <protection/>
    </xf>
    <xf numFmtId="0" fontId="0" fillId="0" borderId="31" xfId="46" applyFont="1" applyBorder="1" applyAlignment="1">
      <alignment horizontal="center" vertical="center"/>
      <protection/>
    </xf>
    <xf numFmtId="0" fontId="0" fillId="0" borderId="30" xfId="46" applyBorder="1" applyAlignment="1">
      <alignment horizontal="center" vertical="center"/>
      <protection/>
    </xf>
    <xf numFmtId="0" fontId="0" fillId="0" borderId="31" xfId="46" applyBorder="1" applyAlignment="1">
      <alignment horizontal="center" vertical="center"/>
      <protection/>
    </xf>
    <xf numFmtId="0" fontId="0" fillId="0" borderId="32" xfId="46" applyBorder="1" applyAlignment="1">
      <alignment horizontal="right" vertical="center"/>
      <protection/>
    </xf>
    <xf numFmtId="0" fontId="0" fillId="0" borderId="33" xfId="46" applyBorder="1" applyAlignment="1">
      <alignment horizontal="center" vertical="center"/>
      <protection/>
    </xf>
    <xf numFmtId="200" fontId="0" fillId="0" borderId="31" xfId="46" applyNumberFormat="1" applyBorder="1" applyAlignment="1">
      <alignment horizontal="center" vertical="center"/>
      <protection/>
    </xf>
    <xf numFmtId="0" fontId="0" fillId="0" borderId="34" xfId="46" applyBorder="1" applyAlignment="1">
      <alignment horizontal="center" vertical="center"/>
      <protection/>
    </xf>
    <xf numFmtId="0" fontId="0" fillId="0" borderId="35" xfId="46" applyBorder="1" applyAlignment="1">
      <alignment horizontal="center" vertical="center"/>
      <protection/>
    </xf>
    <xf numFmtId="0" fontId="0" fillId="0" borderId="25" xfId="46" applyBorder="1" applyAlignment="1">
      <alignment horizontal="right" vertical="center"/>
      <protection/>
    </xf>
    <xf numFmtId="0" fontId="0" fillId="0" borderId="26" xfId="46" applyBorder="1" applyAlignment="1">
      <alignment horizontal="center" vertical="center"/>
      <protection/>
    </xf>
    <xf numFmtId="200" fontId="0" fillId="0" borderId="35" xfId="46" applyNumberFormat="1" applyBorder="1" applyAlignment="1">
      <alignment horizontal="center" vertical="center"/>
      <protection/>
    </xf>
    <xf numFmtId="0" fontId="0" fillId="0" borderId="36" xfId="46" applyBorder="1" applyAlignment="1">
      <alignment horizontal="center" vertical="center"/>
      <protection/>
    </xf>
    <xf numFmtId="0" fontId="0" fillId="0" borderId="37" xfId="46" applyBorder="1" applyAlignment="1">
      <alignment horizontal="center" vertical="center"/>
      <protection/>
    </xf>
    <xf numFmtId="0" fontId="0" fillId="0" borderId="23" xfId="46" applyBorder="1" applyAlignment="1">
      <alignment horizontal="right" vertical="center"/>
      <protection/>
    </xf>
    <xf numFmtId="0" fontId="0" fillId="0" borderId="24" xfId="46" applyBorder="1" applyAlignment="1">
      <alignment horizontal="center" vertical="center"/>
      <protection/>
    </xf>
    <xf numFmtId="200" fontId="0" fillId="0" borderId="37" xfId="46" applyNumberFormat="1" applyBorder="1" applyAlignment="1">
      <alignment horizontal="center" vertical="center"/>
      <protection/>
    </xf>
    <xf numFmtId="0" fontId="0" fillId="0" borderId="38" xfId="46" applyBorder="1" applyAlignment="1">
      <alignment horizontal="center" vertical="center"/>
      <protection/>
    </xf>
    <xf numFmtId="0" fontId="0" fillId="0" borderId="39" xfId="46" applyBorder="1" applyAlignment="1">
      <alignment horizontal="center" vertical="center"/>
      <protection/>
    </xf>
    <xf numFmtId="0" fontId="0" fillId="0" borderId="40" xfId="46" applyBorder="1" applyAlignment="1">
      <alignment horizontal="center" vertical="center"/>
      <protection/>
    </xf>
    <xf numFmtId="0" fontId="0" fillId="0" borderId="41" xfId="46" applyBorder="1" applyAlignment="1">
      <alignment horizontal="right" vertical="center"/>
      <protection/>
    </xf>
    <xf numFmtId="0" fontId="0" fillId="0" borderId="42" xfId="46" applyBorder="1" applyAlignment="1">
      <alignment horizontal="center" vertical="center"/>
      <protection/>
    </xf>
    <xf numFmtId="200" fontId="0" fillId="0" borderId="40" xfId="46" applyNumberFormat="1" applyBorder="1" applyAlignment="1">
      <alignment horizontal="center" vertical="center"/>
      <protection/>
    </xf>
    <xf numFmtId="200" fontId="0" fillId="0" borderId="38" xfId="46" applyNumberFormat="1" applyBorder="1" applyAlignment="1">
      <alignment horizontal="center" vertical="center"/>
      <protection/>
    </xf>
    <xf numFmtId="0" fontId="0" fillId="0" borderId="43" xfId="46" applyBorder="1" applyAlignment="1">
      <alignment horizontal="center" vertical="center"/>
      <protection/>
    </xf>
    <xf numFmtId="0" fontId="0" fillId="0" borderId="44" xfId="46" applyBorder="1" applyAlignment="1">
      <alignment horizontal="center" vertical="center"/>
      <protection/>
    </xf>
    <xf numFmtId="0" fontId="0" fillId="0" borderId="45" xfId="46" applyBorder="1" applyAlignment="1">
      <alignment horizontal="center" vertical="center"/>
      <protection/>
    </xf>
    <xf numFmtId="0" fontId="0" fillId="0" borderId="46" xfId="46" applyBorder="1" applyAlignment="1">
      <alignment horizontal="center" vertical="center"/>
      <protection/>
    </xf>
    <xf numFmtId="0" fontId="0" fillId="0" borderId="47" xfId="46" applyBorder="1" applyAlignment="1">
      <alignment horizontal="right" vertical="center"/>
      <protection/>
    </xf>
    <xf numFmtId="200" fontId="0" fillId="0" borderId="44" xfId="46" applyNumberFormat="1" applyBorder="1" applyAlignment="1">
      <alignment horizontal="center" vertical="center"/>
      <protection/>
    </xf>
    <xf numFmtId="0" fontId="35" fillId="0" borderId="0" xfId="45" applyFont="1" applyAlignment="1">
      <alignment horizontal="left" vertical="center"/>
      <protection/>
    </xf>
    <xf numFmtId="0" fontId="32" fillId="0" borderId="0" xfId="48" applyFont="1">
      <alignment/>
      <protection/>
    </xf>
    <xf numFmtId="0" fontId="0" fillId="0" borderId="0" xfId="48">
      <alignment/>
      <protection/>
    </xf>
    <xf numFmtId="0" fontId="31" fillId="0" borderId="0" xfId="48" applyFont="1">
      <alignment/>
      <protection/>
    </xf>
    <xf numFmtId="0" fontId="0" fillId="0" borderId="23" xfId="48" applyBorder="1">
      <alignment/>
      <protection/>
    </xf>
    <xf numFmtId="0" fontId="0" fillId="0" borderId="24" xfId="48" applyBorder="1">
      <alignment/>
      <protection/>
    </xf>
    <xf numFmtId="0" fontId="36" fillId="0" borderId="25" xfId="48" applyFont="1" applyBorder="1">
      <alignment/>
      <protection/>
    </xf>
    <xf numFmtId="0" fontId="36" fillId="0" borderId="26" xfId="48" applyFont="1" applyBorder="1">
      <alignment/>
      <protection/>
    </xf>
    <xf numFmtId="0" fontId="1" fillId="0" borderId="26" xfId="48" applyFont="1" applyFill="1" applyBorder="1" applyAlignment="1">
      <alignment horizontal="center" vertical="center"/>
      <protection/>
    </xf>
    <xf numFmtId="0" fontId="0" fillId="0" borderId="0" xfId="48" applyFont="1" applyBorder="1" applyAlignment="1">
      <alignment wrapText="1"/>
      <protection/>
    </xf>
    <xf numFmtId="0" fontId="36" fillId="0" borderId="25" xfId="48" applyFont="1" applyBorder="1" applyAlignment="1">
      <alignment wrapText="1"/>
      <protection/>
    </xf>
    <xf numFmtId="0" fontId="36" fillId="0" borderId="26" xfId="48" applyFont="1" applyBorder="1" applyAlignment="1">
      <alignment wrapText="1"/>
      <protection/>
    </xf>
    <xf numFmtId="0" fontId="0" fillId="0" borderId="25" xfId="48" applyBorder="1">
      <alignment/>
      <protection/>
    </xf>
    <xf numFmtId="0" fontId="0" fillId="0" borderId="26" xfId="48" applyBorder="1">
      <alignment/>
      <protection/>
    </xf>
    <xf numFmtId="0" fontId="0" fillId="0" borderId="41" xfId="48" applyBorder="1">
      <alignment/>
      <protection/>
    </xf>
    <xf numFmtId="0" fontId="0" fillId="0" borderId="42" xfId="48" applyBorder="1">
      <alignment/>
      <protection/>
    </xf>
    <xf numFmtId="0" fontId="1" fillId="0" borderId="48" xfId="48" applyFont="1" applyBorder="1" applyAlignment="1">
      <alignment horizontal="center" vertical="center"/>
      <protection/>
    </xf>
    <xf numFmtId="0" fontId="1" fillId="0" borderId="49" xfId="48" applyFont="1" applyBorder="1" applyAlignment="1">
      <alignment horizontal="center" vertical="center"/>
      <protection/>
    </xf>
    <xf numFmtId="0" fontId="1" fillId="0" borderId="50" xfId="48" applyFont="1" applyBorder="1" applyAlignment="1">
      <alignment horizontal="center" vertical="center"/>
      <protection/>
    </xf>
    <xf numFmtId="0" fontId="1" fillId="0" borderId="30" xfId="48" applyFont="1" applyBorder="1" applyAlignment="1">
      <alignment horizontal="center" vertical="center"/>
      <protection/>
    </xf>
    <xf numFmtId="0" fontId="1" fillId="0" borderId="51" xfId="48" applyFont="1" applyBorder="1" applyAlignment="1">
      <alignment horizontal="center" vertical="center"/>
      <protection/>
    </xf>
    <xf numFmtId="0" fontId="1" fillId="0" borderId="52" xfId="48" applyFont="1" applyBorder="1" applyAlignment="1">
      <alignment horizontal="center" vertical="center"/>
      <protection/>
    </xf>
    <xf numFmtId="0" fontId="1" fillId="0" borderId="53" xfId="48" applyFont="1" applyBorder="1" applyAlignment="1">
      <alignment horizontal="center" vertical="center"/>
      <protection/>
    </xf>
    <xf numFmtId="0" fontId="1" fillId="0" borderId="14" xfId="48" applyFont="1" applyBorder="1" applyAlignment="1">
      <alignment horizontal="center" vertical="center"/>
      <protection/>
    </xf>
    <xf numFmtId="0" fontId="1" fillId="0" borderId="43" xfId="48" applyFont="1" applyBorder="1" applyAlignment="1">
      <alignment horizontal="center" vertical="center"/>
      <protection/>
    </xf>
    <xf numFmtId="49" fontId="14" fillId="0" borderId="44" xfId="48" applyNumberFormat="1" applyFont="1" applyBorder="1" applyAlignment="1">
      <alignment horizontal="center" vertical="center"/>
      <protection/>
    </xf>
    <xf numFmtId="0" fontId="1" fillId="0" borderId="45" xfId="48" applyFont="1" applyBorder="1" applyAlignment="1">
      <alignment horizontal="center" vertical="center"/>
      <protection/>
    </xf>
    <xf numFmtId="0" fontId="1" fillId="0" borderId="47" xfId="48" applyFont="1" applyBorder="1" applyAlignment="1">
      <alignment horizontal="center" vertical="center"/>
      <protection/>
    </xf>
    <xf numFmtId="0" fontId="0" fillId="0" borderId="48" xfId="48" applyFont="1" applyBorder="1" applyAlignment="1">
      <alignment horizontal="right" vertical="center"/>
      <protection/>
    </xf>
    <xf numFmtId="0" fontId="0" fillId="0" borderId="49" xfId="48" applyFont="1" applyBorder="1" applyAlignment="1">
      <alignment horizontal="center" vertical="center"/>
      <protection/>
    </xf>
    <xf numFmtId="0" fontId="0" fillId="0" borderId="50" xfId="48" applyFont="1" applyBorder="1" applyAlignment="1">
      <alignment horizontal="right" vertical="center"/>
      <protection/>
    </xf>
    <xf numFmtId="0" fontId="0" fillId="0" borderId="50" xfId="48" applyBorder="1" applyAlignment="1">
      <alignment horizontal="center" vertical="center"/>
      <protection/>
    </xf>
    <xf numFmtId="0" fontId="0" fillId="0" borderId="30" xfId="48" applyBorder="1" applyAlignment="1">
      <alignment horizontal="center" vertical="center"/>
      <protection/>
    </xf>
    <xf numFmtId="0" fontId="0" fillId="0" borderId="31" xfId="48" applyBorder="1" applyAlignment="1">
      <alignment horizontal="center" vertical="center"/>
      <protection/>
    </xf>
    <xf numFmtId="0" fontId="0" fillId="0" borderId="51" xfId="48" applyBorder="1" applyAlignment="1">
      <alignment horizontal="center" vertical="center"/>
      <protection/>
    </xf>
    <xf numFmtId="0" fontId="0" fillId="0" borderId="24" xfId="48" applyBorder="1" applyAlignment="1">
      <alignment horizontal="center" vertical="center"/>
      <protection/>
    </xf>
    <xf numFmtId="0" fontId="0" fillId="0" borderId="23" xfId="48" applyBorder="1" applyAlignment="1">
      <alignment horizontal="center" vertical="center"/>
      <protection/>
    </xf>
    <xf numFmtId="0" fontId="0" fillId="0" borderId="36" xfId="48" applyBorder="1" applyAlignment="1">
      <alignment horizontal="center" vertical="center"/>
      <protection/>
    </xf>
    <xf numFmtId="0" fontId="0" fillId="0" borderId="32" xfId="48" applyBorder="1" applyAlignment="1">
      <alignment horizontal="center" vertical="center"/>
      <protection/>
    </xf>
    <xf numFmtId="0" fontId="0" fillId="0" borderId="30" xfId="48" applyFont="1" applyBorder="1" applyAlignment="1">
      <alignment horizontal="center" vertical="center"/>
      <protection/>
    </xf>
    <xf numFmtId="0" fontId="0" fillId="0" borderId="51" xfId="48" applyFont="1" applyBorder="1" applyAlignment="1">
      <alignment horizontal="center" vertical="center"/>
      <protection/>
    </xf>
    <xf numFmtId="0" fontId="0" fillId="0" borderId="54" xfId="48" applyBorder="1" applyAlignment="1">
      <alignment horizontal="right" vertical="center"/>
      <protection/>
    </xf>
    <xf numFmtId="0" fontId="0" fillId="0" borderId="55" xfId="48" applyBorder="1" applyAlignment="1">
      <alignment horizontal="center" vertical="center"/>
      <protection/>
    </xf>
    <xf numFmtId="0" fontId="0" fillId="0" borderId="0" xfId="48" applyBorder="1" applyAlignment="1">
      <alignment horizontal="right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34" xfId="48" applyBorder="1" applyAlignment="1">
      <alignment horizontal="center" vertical="center"/>
      <protection/>
    </xf>
    <xf numFmtId="0" fontId="0" fillId="0" borderId="35" xfId="48" applyBorder="1" applyAlignment="1">
      <alignment horizontal="center" vertical="center"/>
      <protection/>
    </xf>
    <xf numFmtId="0" fontId="0" fillId="0" borderId="56" xfId="48" applyBorder="1" applyAlignment="1">
      <alignment horizontal="center" vertical="center"/>
      <protection/>
    </xf>
    <xf numFmtId="0" fontId="0" fillId="0" borderId="26" xfId="48" applyBorder="1" applyAlignment="1">
      <alignment horizontal="center" vertical="center"/>
      <protection/>
    </xf>
    <xf numFmtId="0" fontId="0" fillId="0" borderId="25" xfId="48" applyBorder="1" applyAlignment="1">
      <alignment horizontal="center" vertical="center"/>
      <protection/>
    </xf>
    <xf numFmtId="0" fontId="0" fillId="0" borderId="34" xfId="48" applyFont="1" applyBorder="1" applyAlignment="1">
      <alignment horizontal="center" vertical="center"/>
      <protection/>
    </xf>
    <xf numFmtId="0" fontId="0" fillId="0" borderId="56" xfId="48" applyFont="1" applyBorder="1" applyAlignment="1">
      <alignment horizontal="center" vertical="center"/>
      <protection/>
    </xf>
    <xf numFmtId="0" fontId="0" fillId="0" borderId="42" xfId="48" applyBorder="1" applyAlignment="1">
      <alignment horizontal="center" vertical="center"/>
      <protection/>
    </xf>
    <xf numFmtId="0" fontId="0" fillId="0" borderId="41" xfId="48" applyBorder="1" applyAlignment="1">
      <alignment horizontal="center" vertical="center"/>
      <protection/>
    </xf>
    <xf numFmtId="0" fontId="0" fillId="0" borderId="39" xfId="48" applyBorder="1" applyAlignment="1">
      <alignment horizontal="center" vertical="center"/>
      <protection/>
    </xf>
    <xf numFmtId="0" fontId="0" fillId="0" borderId="57" xfId="48" applyBorder="1" applyAlignment="1">
      <alignment horizontal="center" vertical="center"/>
      <protection/>
    </xf>
    <xf numFmtId="0" fontId="0" fillId="0" borderId="58" xfId="48" applyBorder="1" applyAlignment="1">
      <alignment horizontal="right" vertical="center"/>
      <protection/>
    </xf>
    <xf numFmtId="0" fontId="0" fillId="0" borderId="59" xfId="48" applyBorder="1" applyAlignment="1">
      <alignment horizontal="center" vertical="center"/>
      <protection/>
    </xf>
    <xf numFmtId="0" fontId="0" fillId="0" borderId="60" xfId="48" applyBorder="1" applyAlignment="1">
      <alignment horizontal="right" vertical="center"/>
      <protection/>
    </xf>
    <xf numFmtId="0" fontId="0" fillId="0" borderId="60" xfId="48" applyBorder="1" applyAlignment="1">
      <alignment horizontal="center" vertical="center"/>
      <protection/>
    </xf>
    <xf numFmtId="0" fontId="0" fillId="0" borderId="37" xfId="48" applyBorder="1" applyAlignment="1">
      <alignment horizontal="center" vertical="center"/>
      <protection/>
    </xf>
    <xf numFmtId="0" fontId="0" fillId="0" borderId="38" xfId="48" applyBorder="1" applyAlignment="1">
      <alignment horizontal="center" vertical="center"/>
      <protection/>
    </xf>
    <xf numFmtId="0" fontId="0" fillId="0" borderId="36" xfId="48" applyFont="1" applyBorder="1" applyAlignment="1">
      <alignment horizontal="center" vertical="center"/>
      <protection/>
    </xf>
    <xf numFmtId="0" fontId="0" fillId="0" borderId="38" xfId="48" applyFont="1" applyBorder="1" applyAlignment="1">
      <alignment horizontal="center" vertical="center"/>
      <protection/>
    </xf>
    <xf numFmtId="0" fontId="0" fillId="39" borderId="61" xfId="48" applyFont="1" applyFill="1" applyBorder="1" applyAlignment="1">
      <alignment horizontal="right" vertical="center"/>
      <protection/>
    </xf>
    <xf numFmtId="0" fontId="0" fillId="39" borderId="62" xfId="48" applyFont="1" applyFill="1" applyBorder="1" applyAlignment="1">
      <alignment horizontal="center" vertical="center"/>
      <protection/>
    </xf>
    <xf numFmtId="0" fontId="0" fillId="39" borderId="63" xfId="48" applyFont="1" applyFill="1" applyBorder="1" applyAlignment="1">
      <alignment horizontal="right" vertical="center"/>
      <protection/>
    </xf>
    <xf numFmtId="0" fontId="1" fillId="39" borderId="63" xfId="48" applyFont="1" applyFill="1" applyBorder="1" applyAlignment="1">
      <alignment horizontal="center" vertical="center"/>
      <protection/>
    </xf>
    <xf numFmtId="0" fontId="0" fillId="39" borderId="17" xfId="48" applyFill="1" applyBorder="1" applyAlignment="1">
      <alignment horizontal="center" vertical="center"/>
      <protection/>
    </xf>
    <xf numFmtId="0" fontId="0" fillId="39" borderId="13" xfId="48" applyFill="1" applyBorder="1" applyAlignment="1">
      <alignment horizontal="center" vertical="center"/>
      <protection/>
    </xf>
    <xf numFmtId="0" fontId="0" fillId="39" borderId="18" xfId="48" applyFill="1" applyBorder="1" applyAlignment="1">
      <alignment horizontal="center" vertical="center"/>
      <protection/>
    </xf>
    <xf numFmtId="0" fontId="0" fillId="39" borderId="64" xfId="48" applyFill="1" applyBorder="1" applyAlignment="1">
      <alignment horizontal="center" vertical="center"/>
      <protection/>
    </xf>
    <xf numFmtId="0" fontId="0" fillId="39" borderId="65" xfId="48" applyFill="1" applyBorder="1" applyAlignment="1">
      <alignment horizontal="center" vertical="center"/>
      <protection/>
    </xf>
    <xf numFmtId="0" fontId="1" fillId="39" borderId="17" xfId="48" applyFont="1" applyFill="1" applyBorder="1" applyAlignment="1">
      <alignment horizontal="center" vertical="center"/>
      <protection/>
    </xf>
    <xf numFmtId="0" fontId="0" fillId="0" borderId="66" xfId="48" applyBorder="1" applyAlignment="1">
      <alignment horizontal="right" vertical="center"/>
      <protection/>
    </xf>
    <xf numFmtId="0" fontId="0" fillId="0" borderId="67" xfId="48" applyBorder="1" applyAlignment="1">
      <alignment horizontal="center" vertical="center"/>
      <protection/>
    </xf>
    <xf numFmtId="0" fontId="0" fillId="0" borderId="68" xfId="48" applyBorder="1" applyAlignment="1">
      <alignment horizontal="right" vertical="center"/>
      <protection/>
    </xf>
    <xf numFmtId="0" fontId="0" fillId="0" borderId="68" xfId="48" applyBorder="1" applyAlignment="1">
      <alignment horizontal="center" vertical="center"/>
      <protection/>
    </xf>
    <xf numFmtId="0" fontId="0" fillId="0" borderId="40" xfId="48" applyBorder="1" applyAlignment="1">
      <alignment horizontal="center" vertical="center"/>
      <protection/>
    </xf>
    <xf numFmtId="0" fontId="0" fillId="0" borderId="39" xfId="48" applyFont="1" applyBorder="1" applyAlignment="1">
      <alignment horizontal="center" vertical="center"/>
      <protection/>
    </xf>
    <xf numFmtId="0" fontId="0" fillId="0" borderId="57" xfId="48" applyFont="1" applyBorder="1" applyAlignment="1">
      <alignment horizontal="center" vertical="center"/>
      <protection/>
    </xf>
    <xf numFmtId="0" fontId="0" fillId="39" borderId="57" xfId="48" applyFill="1" applyBorder="1" applyAlignment="1">
      <alignment horizontal="center" vertical="center"/>
      <protection/>
    </xf>
    <xf numFmtId="0" fontId="0" fillId="39" borderId="17" xfId="48" applyFont="1" applyFill="1" applyBorder="1" applyAlignment="1">
      <alignment horizontal="center" vertical="center"/>
      <protection/>
    </xf>
    <xf numFmtId="0" fontId="0" fillId="39" borderId="13" xfId="48" applyFont="1" applyFill="1" applyBorder="1" applyAlignment="1">
      <alignment horizontal="center" vertical="center"/>
      <protection/>
    </xf>
    <xf numFmtId="0" fontId="0" fillId="39" borderId="18" xfId="48" applyFont="1" applyFill="1" applyBorder="1" applyAlignment="1">
      <alignment horizontal="center" vertical="center"/>
      <protection/>
    </xf>
    <xf numFmtId="0" fontId="0" fillId="0" borderId="18" xfId="48" applyBorder="1" applyAlignment="1">
      <alignment horizontal="center" vertical="center"/>
      <protection/>
    </xf>
    <xf numFmtId="0" fontId="0" fillId="39" borderId="64" xfId="48" applyFont="1" applyFill="1" applyBorder="1" applyAlignment="1">
      <alignment horizontal="center" vertical="center"/>
      <protection/>
    </xf>
    <xf numFmtId="0" fontId="0" fillId="39" borderId="65" xfId="48" applyFont="1" applyFill="1" applyBorder="1" applyAlignment="1">
      <alignment horizontal="center" vertical="center"/>
      <protection/>
    </xf>
    <xf numFmtId="0" fontId="0" fillId="0" borderId="54" xfId="48" applyFont="1" applyBorder="1" applyAlignment="1">
      <alignment horizontal="right" vertical="center"/>
      <protection/>
    </xf>
    <xf numFmtId="0" fontId="0" fillId="0" borderId="55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39" borderId="69" xfId="48" applyFont="1" applyFill="1" applyBorder="1" applyAlignment="1">
      <alignment horizontal="right" vertical="center"/>
      <protection/>
    </xf>
    <xf numFmtId="0" fontId="0" fillId="39" borderId="70" xfId="48" applyFont="1" applyFill="1" applyBorder="1" applyAlignment="1">
      <alignment horizontal="center" vertical="center"/>
      <protection/>
    </xf>
    <xf numFmtId="0" fontId="0" fillId="39" borderId="71" xfId="48" applyFont="1" applyFill="1" applyBorder="1" applyAlignment="1">
      <alignment horizontal="right" vertical="center"/>
      <protection/>
    </xf>
    <xf numFmtId="0" fontId="1" fillId="39" borderId="71" xfId="48" applyFont="1" applyFill="1" applyBorder="1" applyAlignment="1">
      <alignment horizontal="center" vertical="center"/>
      <protection/>
    </xf>
    <xf numFmtId="0" fontId="0" fillId="39" borderId="19" xfId="48" applyFont="1" applyFill="1" applyBorder="1" applyAlignment="1">
      <alignment horizontal="center" vertical="center"/>
      <protection/>
    </xf>
    <xf numFmtId="0" fontId="0" fillId="39" borderId="20" xfId="48" applyFont="1" applyFill="1" applyBorder="1" applyAlignment="1">
      <alignment horizontal="center" vertical="center"/>
      <protection/>
    </xf>
    <xf numFmtId="0" fontId="0" fillId="39" borderId="21" xfId="48" applyFont="1" applyFill="1" applyBorder="1" applyAlignment="1">
      <alignment horizontal="center" vertical="center"/>
      <protection/>
    </xf>
    <xf numFmtId="0" fontId="0" fillId="39" borderId="72" xfId="48" applyFont="1" applyFill="1" applyBorder="1" applyAlignment="1">
      <alignment horizontal="center" vertical="center"/>
      <protection/>
    </xf>
    <xf numFmtId="0" fontId="0" fillId="39" borderId="73" xfId="48" applyFont="1" applyFill="1" applyBorder="1" applyAlignment="1">
      <alignment horizontal="center" vertical="center"/>
      <protection/>
    </xf>
    <xf numFmtId="0" fontId="1" fillId="39" borderId="19" xfId="48" applyFont="1" applyFill="1" applyBorder="1" applyAlignment="1">
      <alignment horizontal="center" vertical="center"/>
      <protection/>
    </xf>
    <xf numFmtId="0" fontId="3" fillId="0" borderId="0" xfId="45" applyFont="1" applyAlignment="1">
      <alignment horizontal="left" vertical="center"/>
      <protection/>
    </xf>
    <xf numFmtId="0" fontId="34" fillId="0" borderId="0" xfId="48" applyFont="1" applyBorder="1" applyAlignment="1">
      <alignment horizontal="center" vertical="center"/>
      <protection/>
    </xf>
    <xf numFmtId="0" fontId="0" fillId="0" borderId="0" xfId="48" applyFill="1" applyBorder="1" applyAlignment="1">
      <alignment horizontal="center" vertical="center"/>
      <protection/>
    </xf>
    <xf numFmtId="0" fontId="0" fillId="0" borderId="0" xfId="48" applyBorder="1">
      <alignment/>
      <protection/>
    </xf>
    <xf numFmtId="0" fontId="8" fillId="0" borderId="74" xfId="48" applyFont="1" applyBorder="1" applyAlignment="1">
      <alignment horizontal="center" vertical="center"/>
      <protection/>
    </xf>
    <xf numFmtId="0" fontId="0" fillId="0" borderId="32" xfId="47" applyBorder="1" applyAlignment="1">
      <alignment horizontal="center" vertical="center"/>
      <protection/>
    </xf>
    <xf numFmtId="0" fontId="0" fillId="0" borderId="25" xfId="47" applyBorder="1" applyAlignment="1">
      <alignment horizontal="center" vertical="center"/>
      <protection/>
    </xf>
    <xf numFmtId="0" fontId="0" fillId="0" borderId="23" xfId="47" applyBorder="1" applyAlignment="1">
      <alignment horizontal="center" vertical="center"/>
      <protection/>
    </xf>
    <xf numFmtId="0" fontId="0" fillId="0" borderId="41" xfId="47" applyBorder="1" applyAlignment="1">
      <alignment horizontal="center" vertical="center"/>
      <protection/>
    </xf>
    <xf numFmtId="0" fontId="0" fillId="0" borderId="47" xfId="47" applyBorder="1" applyAlignment="1">
      <alignment horizontal="center" vertical="center"/>
      <protection/>
    </xf>
    <xf numFmtId="0" fontId="0" fillId="0" borderId="32" xfId="46" applyBorder="1" applyAlignment="1">
      <alignment horizontal="center" vertical="center"/>
      <protection/>
    </xf>
    <xf numFmtId="0" fontId="0" fillId="0" borderId="25" xfId="46" applyBorder="1" applyAlignment="1">
      <alignment horizontal="center" vertical="center"/>
      <protection/>
    </xf>
    <xf numFmtId="0" fontId="0" fillId="0" borderId="23" xfId="46" applyBorder="1" applyAlignment="1">
      <alignment horizontal="center" vertical="center"/>
      <protection/>
    </xf>
    <xf numFmtId="0" fontId="0" fillId="0" borderId="41" xfId="46" applyBorder="1" applyAlignment="1">
      <alignment horizontal="center" vertical="center"/>
      <protection/>
    </xf>
    <xf numFmtId="0" fontId="0" fillId="0" borderId="47" xfId="46" applyBorder="1" applyAlignment="1">
      <alignment horizontal="center" vertical="center"/>
      <protection/>
    </xf>
    <xf numFmtId="0" fontId="14" fillId="0" borderId="75" xfId="49" applyFont="1" applyBorder="1" applyAlignment="1">
      <alignment horizontal="center" vertical="center"/>
      <protection/>
    </xf>
    <xf numFmtId="0" fontId="1" fillId="0" borderId="52" xfId="49" applyFont="1" applyBorder="1" applyAlignment="1">
      <alignment horizontal="center" vertical="center"/>
      <protection/>
    </xf>
    <xf numFmtId="0" fontId="1" fillId="0" borderId="53" xfId="49" applyFont="1" applyBorder="1" applyAlignment="1">
      <alignment horizontal="center" vertical="center"/>
      <protection/>
    </xf>
    <xf numFmtId="0" fontId="1" fillId="0" borderId="14" xfId="49" applyFont="1" applyBorder="1" applyAlignment="1">
      <alignment horizontal="center" vertical="center"/>
      <protection/>
    </xf>
    <xf numFmtId="0" fontId="33" fillId="0" borderId="28" xfId="49" applyFont="1" applyBorder="1" applyAlignment="1">
      <alignment horizontal="center" vertical="center"/>
      <protection/>
    </xf>
    <xf numFmtId="0" fontId="0" fillId="0" borderId="30" xfId="49" applyBorder="1" applyAlignment="1">
      <alignment horizontal="center" vertical="center"/>
      <protection/>
    </xf>
    <xf numFmtId="0" fontId="0" fillId="0" borderId="32" xfId="49" applyBorder="1" applyAlignment="1">
      <alignment horizontal="right" vertical="center"/>
      <protection/>
    </xf>
    <xf numFmtId="0" fontId="0" fillId="0" borderId="49" xfId="49" applyBorder="1" applyAlignment="1">
      <alignment horizontal="center" vertical="center"/>
      <protection/>
    </xf>
    <xf numFmtId="0" fontId="0" fillId="0" borderId="33" xfId="49" applyBorder="1" applyAlignment="1">
      <alignment horizontal="center" vertical="center"/>
      <protection/>
    </xf>
    <xf numFmtId="200" fontId="0" fillId="0" borderId="32" xfId="49" applyNumberFormat="1" applyBorder="1" applyAlignment="1">
      <alignment horizontal="right" vertical="center"/>
      <protection/>
    </xf>
    <xf numFmtId="200" fontId="0" fillId="0" borderId="33" xfId="49" applyNumberFormat="1" applyBorder="1" applyAlignment="1">
      <alignment horizontal="center" vertical="center"/>
      <protection/>
    </xf>
    <xf numFmtId="2" fontId="0" fillId="0" borderId="31" xfId="49" applyNumberFormat="1" applyBorder="1" applyAlignment="1">
      <alignment horizontal="center" vertical="center"/>
      <protection/>
    </xf>
    <xf numFmtId="0" fontId="0" fillId="0" borderId="31" xfId="49" applyBorder="1" applyAlignment="1">
      <alignment horizontal="center" vertical="center"/>
      <protection/>
    </xf>
    <xf numFmtId="0" fontId="0" fillId="0" borderId="32" xfId="49" applyBorder="1" applyAlignment="1">
      <alignment horizontal="center" vertical="center"/>
      <protection/>
    </xf>
    <xf numFmtId="2" fontId="0" fillId="0" borderId="48" xfId="49" applyNumberFormat="1" applyBorder="1" applyAlignment="1">
      <alignment horizontal="right" vertical="center"/>
      <protection/>
    </xf>
    <xf numFmtId="2" fontId="0" fillId="0" borderId="49" xfId="49" applyNumberFormat="1" applyBorder="1" applyAlignment="1">
      <alignment horizontal="center" vertical="center"/>
      <protection/>
    </xf>
    <xf numFmtId="0" fontId="0" fillId="0" borderId="51" xfId="49" applyBorder="1" applyAlignment="1">
      <alignment horizontal="center" vertical="center"/>
      <protection/>
    </xf>
    <xf numFmtId="0" fontId="0" fillId="0" borderId="34" xfId="49" applyBorder="1" applyAlignment="1">
      <alignment horizontal="center" vertical="center"/>
      <protection/>
    </xf>
    <xf numFmtId="0" fontId="0" fillId="0" borderId="25" xfId="49" applyBorder="1" applyAlignment="1">
      <alignment horizontal="right" vertical="center"/>
      <protection/>
    </xf>
    <xf numFmtId="0" fontId="0" fillId="0" borderId="55" xfId="49" applyBorder="1" applyAlignment="1">
      <alignment horizontal="center" vertical="center"/>
      <protection/>
    </xf>
    <xf numFmtId="0" fontId="0" fillId="0" borderId="26" xfId="49" applyBorder="1" applyAlignment="1">
      <alignment horizontal="center" vertical="center"/>
      <protection/>
    </xf>
    <xf numFmtId="200" fontId="0" fillId="0" borderId="25" xfId="49" applyNumberFormat="1" applyBorder="1" applyAlignment="1">
      <alignment horizontal="right" vertical="center"/>
      <protection/>
    </xf>
    <xf numFmtId="200" fontId="0" fillId="0" borderId="26" xfId="49" applyNumberFormat="1" applyBorder="1" applyAlignment="1">
      <alignment horizontal="center" vertical="center"/>
      <protection/>
    </xf>
    <xf numFmtId="2" fontId="0" fillId="0" borderId="35" xfId="49" applyNumberFormat="1" applyBorder="1" applyAlignment="1">
      <alignment horizontal="center" vertical="center"/>
      <protection/>
    </xf>
    <xf numFmtId="0" fontId="0" fillId="0" borderId="35" xfId="49" applyBorder="1" applyAlignment="1">
      <alignment horizontal="center" vertical="center"/>
      <protection/>
    </xf>
    <xf numFmtId="0" fontId="0" fillId="0" borderId="25" xfId="49" applyBorder="1" applyAlignment="1">
      <alignment horizontal="center" vertical="center"/>
      <protection/>
    </xf>
    <xf numFmtId="2" fontId="0" fillId="0" borderId="54" xfId="49" applyNumberFormat="1" applyBorder="1" applyAlignment="1">
      <alignment horizontal="right" vertical="center"/>
      <protection/>
    </xf>
    <xf numFmtId="2" fontId="0" fillId="0" borderId="55" xfId="49" applyNumberFormat="1" applyBorder="1" applyAlignment="1">
      <alignment horizontal="center" vertical="center"/>
      <protection/>
    </xf>
    <xf numFmtId="0" fontId="0" fillId="0" borderId="56" xfId="49" applyBorder="1" applyAlignment="1">
      <alignment horizontal="center" vertical="center"/>
      <protection/>
    </xf>
    <xf numFmtId="0" fontId="0" fillId="0" borderId="36" xfId="49" applyBorder="1" applyAlignment="1">
      <alignment horizontal="center" vertical="center"/>
      <protection/>
    </xf>
    <xf numFmtId="0" fontId="0" fillId="0" borderId="23" xfId="49" applyBorder="1" applyAlignment="1">
      <alignment horizontal="right" vertical="center"/>
      <protection/>
    </xf>
    <xf numFmtId="0" fontId="0" fillId="0" borderId="59" xfId="49" applyBorder="1" applyAlignment="1">
      <alignment horizontal="center" vertical="center"/>
      <protection/>
    </xf>
    <xf numFmtId="0" fontId="0" fillId="0" borderId="24" xfId="49" applyBorder="1" applyAlignment="1">
      <alignment horizontal="center" vertical="center"/>
      <protection/>
    </xf>
    <xf numFmtId="200" fontId="0" fillId="0" borderId="23" xfId="49" applyNumberFormat="1" applyBorder="1" applyAlignment="1">
      <alignment horizontal="right" vertical="center"/>
      <protection/>
    </xf>
    <xf numFmtId="200" fontId="0" fillId="0" borderId="24" xfId="49" applyNumberFormat="1" applyBorder="1" applyAlignment="1">
      <alignment horizontal="center" vertical="center"/>
      <protection/>
    </xf>
    <xf numFmtId="2" fontId="0" fillId="0" borderId="37" xfId="49" applyNumberFormat="1" applyBorder="1" applyAlignment="1">
      <alignment horizontal="center" vertical="center"/>
      <protection/>
    </xf>
    <xf numFmtId="0" fontId="0" fillId="0" borderId="37" xfId="49" applyBorder="1" applyAlignment="1">
      <alignment horizontal="center" vertical="center"/>
      <protection/>
    </xf>
    <xf numFmtId="0" fontId="0" fillId="0" borderId="23" xfId="49" applyBorder="1" applyAlignment="1">
      <alignment horizontal="center" vertical="center"/>
      <protection/>
    </xf>
    <xf numFmtId="2" fontId="0" fillId="0" borderId="58" xfId="49" applyNumberFormat="1" applyBorder="1" applyAlignment="1">
      <alignment horizontal="right" vertical="center"/>
      <protection/>
    </xf>
    <xf numFmtId="2" fontId="0" fillId="0" borderId="59" xfId="49" applyNumberFormat="1" applyBorder="1" applyAlignment="1">
      <alignment horizontal="center" vertical="center"/>
      <protection/>
    </xf>
    <xf numFmtId="0" fontId="0" fillId="0" borderId="38" xfId="49" applyBorder="1" applyAlignment="1">
      <alignment horizontal="center" vertical="center"/>
      <protection/>
    </xf>
    <xf numFmtId="0" fontId="0" fillId="0" borderId="39" xfId="49" applyBorder="1" applyAlignment="1">
      <alignment horizontal="center" vertical="center"/>
      <protection/>
    </xf>
    <xf numFmtId="0" fontId="0" fillId="0" borderId="41" xfId="49" applyBorder="1" applyAlignment="1">
      <alignment horizontal="right" vertical="center"/>
      <protection/>
    </xf>
    <xf numFmtId="0" fontId="0" fillId="0" borderId="67" xfId="49" applyBorder="1" applyAlignment="1">
      <alignment horizontal="center" vertical="center"/>
      <protection/>
    </xf>
    <xf numFmtId="0" fontId="0" fillId="0" borderId="42" xfId="49" applyBorder="1" applyAlignment="1">
      <alignment horizontal="center" vertical="center"/>
      <protection/>
    </xf>
    <xf numFmtId="200" fontId="0" fillId="0" borderId="41" xfId="49" applyNumberFormat="1" applyBorder="1" applyAlignment="1">
      <alignment horizontal="right" vertical="center"/>
      <protection/>
    </xf>
    <xf numFmtId="200" fontId="0" fillId="0" borderId="42" xfId="49" applyNumberFormat="1" applyBorder="1" applyAlignment="1">
      <alignment horizontal="center" vertical="center"/>
      <protection/>
    </xf>
    <xf numFmtId="2" fontId="0" fillId="0" borderId="40" xfId="49" applyNumberFormat="1" applyBorder="1" applyAlignment="1">
      <alignment horizontal="center" vertical="center"/>
      <protection/>
    </xf>
    <xf numFmtId="0" fontId="0" fillId="0" borderId="40" xfId="49" applyBorder="1" applyAlignment="1">
      <alignment horizontal="center" vertical="center"/>
      <protection/>
    </xf>
    <xf numFmtId="0" fontId="0" fillId="0" borderId="41" xfId="49" applyBorder="1" applyAlignment="1">
      <alignment horizontal="center" vertical="center"/>
      <protection/>
    </xf>
    <xf numFmtId="2" fontId="0" fillId="0" borderId="66" xfId="49" applyNumberFormat="1" applyBorder="1" applyAlignment="1">
      <alignment horizontal="right" vertical="center"/>
      <protection/>
    </xf>
    <xf numFmtId="2" fontId="0" fillId="0" borderId="67" xfId="49" applyNumberFormat="1" applyBorder="1" applyAlignment="1">
      <alignment horizontal="center" vertical="center"/>
      <protection/>
    </xf>
    <xf numFmtId="0" fontId="0" fillId="0" borderId="57" xfId="49" applyBorder="1" applyAlignment="1">
      <alignment horizontal="center" vertical="center"/>
      <protection/>
    </xf>
    <xf numFmtId="2" fontId="0" fillId="0" borderId="23" xfId="49" applyNumberFormat="1" applyBorder="1" applyAlignment="1">
      <alignment horizontal="center" vertical="center"/>
      <protection/>
    </xf>
    <xf numFmtId="0" fontId="0" fillId="0" borderId="43" xfId="49" applyBorder="1" applyAlignment="1">
      <alignment horizontal="center" vertical="center"/>
      <protection/>
    </xf>
    <xf numFmtId="0" fontId="0" fillId="0" borderId="47" xfId="49" applyBorder="1" applyAlignment="1">
      <alignment horizontal="right" vertical="center"/>
      <protection/>
    </xf>
    <xf numFmtId="0" fontId="0" fillId="0" borderId="53" xfId="49" applyBorder="1" applyAlignment="1">
      <alignment horizontal="center" vertical="center"/>
      <protection/>
    </xf>
    <xf numFmtId="0" fontId="0" fillId="0" borderId="45" xfId="49" applyBorder="1" applyAlignment="1">
      <alignment horizontal="center" vertical="center"/>
      <protection/>
    </xf>
    <xf numFmtId="200" fontId="0" fillId="0" borderId="47" xfId="49" applyNumberFormat="1" applyBorder="1" applyAlignment="1">
      <alignment horizontal="right" vertical="center"/>
      <protection/>
    </xf>
    <xf numFmtId="200" fontId="0" fillId="0" borderId="45" xfId="49" applyNumberFormat="1" applyBorder="1" applyAlignment="1">
      <alignment horizontal="center" vertical="center"/>
      <protection/>
    </xf>
    <xf numFmtId="2" fontId="0" fillId="0" borderId="47" xfId="49" applyNumberFormat="1" applyBorder="1" applyAlignment="1">
      <alignment horizontal="center" vertical="center"/>
      <protection/>
    </xf>
    <xf numFmtId="0" fontId="0" fillId="0" borderId="47" xfId="49" applyBorder="1" applyAlignment="1">
      <alignment horizontal="center" vertical="center"/>
      <protection/>
    </xf>
    <xf numFmtId="2" fontId="0" fillId="0" borderId="52" xfId="49" applyNumberFormat="1" applyBorder="1" applyAlignment="1">
      <alignment horizontal="right" vertical="center"/>
      <protection/>
    </xf>
    <xf numFmtId="2" fontId="0" fillId="0" borderId="53" xfId="49" applyNumberFormat="1" applyBorder="1" applyAlignment="1">
      <alignment horizontal="center" vertical="center"/>
      <protection/>
    </xf>
    <xf numFmtId="0" fontId="0" fillId="0" borderId="44" xfId="49" applyBorder="1" applyAlignment="1">
      <alignment horizontal="center" vertical="center"/>
      <protection/>
    </xf>
    <xf numFmtId="0" fontId="0" fillId="0" borderId="0" xfId="49">
      <alignment/>
      <protection/>
    </xf>
    <xf numFmtId="0" fontId="36" fillId="0" borderId="0" xfId="49" applyFont="1" applyBorder="1" applyAlignment="1">
      <alignment horizontal="left" vertical="center"/>
      <protection/>
    </xf>
    <xf numFmtId="0" fontId="36" fillId="0" borderId="0" xfId="49" applyFont="1" applyBorder="1" applyAlignment="1">
      <alignment horizontal="center" vertical="center"/>
      <protection/>
    </xf>
    <xf numFmtId="0" fontId="38" fillId="0" borderId="0" xfId="49" applyFont="1" applyBorder="1" applyAlignment="1">
      <alignment horizontal="center" vertical="center"/>
      <protection/>
    </xf>
    <xf numFmtId="0" fontId="34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49" xfId="45" applyBorder="1">
      <alignment/>
      <protection/>
    </xf>
    <xf numFmtId="0" fontId="8" fillId="0" borderId="48" xfId="45" applyFont="1" applyBorder="1">
      <alignment/>
      <protection/>
    </xf>
    <xf numFmtId="0" fontId="1" fillId="0" borderId="25" xfId="48" applyFont="1" applyFill="1" applyBorder="1" applyAlignment="1">
      <alignment horizontal="left" vertical="center"/>
      <protection/>
    </xf>
    <xf numFmtId="0" fontId="0" fillId="0" borderId="76" xfId="45" applyBorder="1" applyAlignment="1">
      <alignment horizontal="center" vertical="center"/>
      <protection/>
    </xf>
    <xf numFmtId="0" fontId="0" fillId="0" borderId="77" xfId="45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right" vertical="center"/>
    </xf>
    <xf numFmtId="201" fontId="9" fillId="0" borderId="10" xfId="0" applyNumberFormat="1" applyFont="1" applyFill="1" applyBorder="1" applyAlignment="1">
      <alignment horizontal="left" vertical="center" indent="1"/>
    </xf>
    <xf numFmtId="201" fontId="9" fillId="0" borderId="10" xfId="0" applyNumberFormat="1" applyFont="1" applyFill="1" applyBorder="1" applyAlignment="1">
      <alignment horizontal="center" vertical="center"/>
    </xf>
    <xf numFmtId="201" fontId="8" fillId="0" borderId="10" xfId="0" applyNumberFormat="1" applyFont="1" applyBorder="1" applyAlignment="1">
      <alignment horizontal="center" vertical="center"/>
    </xf>
    <xf numFmtId="201" fontId="8" fillId="0" borderId="0" xfId="0" applyNumberFormat="1" applyFont="1" applyBorder="1" applyAlignment="1">
      <alignment horizontal="left" vertical="center"/>
    </xf>
    <xf numFmtId="201" fontId="8" fillId="0" borderId="0" xfId="0" applyNumberFormat="1" applyFont="1" applyBorder="1" applyAlignment="1">
      <alignment horizontal="center" vertical="center"/>
    </xf>
    <xf numFmtId="201" fontId="8" fillId="0" borderId="0" xfId="0" applyNumberFormat="1" applyFont="1" applyBorder="1" applyAlignment="1">
      <alignment vertical="center"/>
    </xf>
    <xf numFmtId="201" fontId="8" fillId="0" borderId="22" xfId="0" applyNumberFormat="1" applyFont="1" applyBorder="1" applyAlignment="1">
      <alignment horizontal="center" vertical="center"/>
    </xf>
    <xf numFmtId="201" fontId="13" fillId="35" borderId="0" xfId="0" applyNumberFormat="1" applyFont="1" applyFill="1" applyBorder="1" applyAlignment="1">
      <alignment horizontal="left" vertical="center"/>
    </xf>
    <xf numFmtId="201" fontId="14" fillId="35" borderId="0" xfId="0" applyNumberFormat="1" applyFont="1" applyFill="1" applyBorder="1" applyAlignment="1">
      <alignment horizontal="center" vertical="center"/>
    </xf>
    <xf numFmtId="201" fontId="9" fillId="35" borderId="0" xfId="0" applyNumberFormat="1" applyFont="1" applyFill="1" applyBorder="1" applyAlignment="1">
      <alignment horizontal="center" vertical="center"/>
    </xf>
    <xf numFmtId="201" fontId="9" fillId="0" borderId="0" xfId="0" applyNumberFormat="1" applyFont="1" applyFill="1" applyBorder="1" applyAlignment="1">
      <alignment horizontal="left" vertical="center"/>
    </xf>
    <xf numFmtId="201" fontId="9" fillId="0" borderId="0" xfId="0" applyNumberFormat="1" applyFont="1" applyFill="1" applyBorder="1" applyAlignment="1">
      <alignment horizontal="center" vertical="center"/>
    </xf>
    <xf numFmtId="201" fontId="9" fillId="0" borderId="0" xfId="0" applyNumberFormat="1" applyFont="1" applyFill="1" applyBorder="1" applyAlignment="1">
      <alignment horizontal="left" vertical="center" indent="1"/>
    </xf>
    <xf numFmtId="201" fontId="15" fillId="0" borderId="0" xfId="0" applyNumberFormat="1" applyFont="1" applyFill="1" applyBorder="1" applyAlignment="1">
      <alignment horizontal="left" vertical="center"/>
    </xf>
    <xf numFmtId="201" fontId="17" fillId="0" borderId="0" xfId="0" applyNumberFormat="1" applyFont="1" applyFill="1" applyBorder="1" applyAlignment="1">
      <alignment horizontal="left" vertical="center"/>
    </xf>
    <xf numFmtId="201" fontId="8" fillId="0" borderId="0" xfId="0" applyNumberFormat="1" applyFont="1" applyFill="1" applyBorder="1" applyAlignment="1">
      <alignment horizontal="center" vertical="center"/>
    </xf>
    <xf numFmtId="201" fontId="17" fillId="0" borderId="0" xfId="0" applyNumberFormat="1" applyFont="1" applyBorder="1" applyAlignment="1">
      <alignment vertical="center"/>
    </xf>
    <xf numFmtId="201" fontId="17" fillId="0" borderId="0" xfId="0" applyNumberFormat="1" applyFont="1" applyBorder="1" applyAlignment="1">
      <alignment horizontal="center" vertical="center"/>
    </xf>
    <xf numFmtId="201" fontId="17" fillId="0" borderId="0" xfId="0" applyNumberFormat="1" applyFont="1" applyFill="1" applyBorder="1" applyAlignment="1">
      <alignment horizontal="left" vertical="center" indent="1"/>
    </xf>
    <xf numFmtId="201" fontId="9" fillId="0" borderId="0" xfId="0" applyNumberFormat="1" applyFont="1" applyBorder="1" applyAlignment="1">
      <alignment horizontal="center" vertical="center"/>
    </xf>
    <xf numFmtId="201" fontId="0" fillId="0" borderId="0" xfId="0" applyNumberFormat="1" applyFont="1" applyBorder="1" applyAlignment="1">
      <alignment vertical="center"/>
    </xf>
    <xf numFmtId="201" fontId="0" fillId="0" borderId="0" xfId="0" applyNumberFormat="1" applyFont="1" applyBorder="1" applyAlignment="1">
      <alignment horizontal="center" vertical="center"/>
    </xf>
    <xf numFmtId="201" fontId="7" fillId="0" borderId="0" xfId="0" applyNumberFormat="1" applyFont="1" applyFill="1" applyBorder="1" applyAlignment="1">
      <alignment horizontal="center" vertical="center"/>
    </xf>
    <xf numFmtId="201" fontId="2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ont="1" applyFill="1" applyBorder="1" applyAlignment="1">
      <alignment horizontal="center" vertical="center"/>
    </xf>
    <xf numFmtId="201" fontId="9" fillId="0" borderId="0" xfId="0" applyNumberFormat="1" applyFont="1" applyFill="1" applyBorder="1" applyAlignment="1">
      <alignment horizontal="left" vertical="center" indent="3"/>
    </xf>
    <xf numFmtId="201" fontId="0" fillId="0" borderId="0" xfId="0" applyNumberFormat="1" applyFont="1" applyFill="1" applyBorder="1" applyAlignment="1">
      <alignment vertical="center"/>
    </xf>
    <xf numFmtId="201" fontId="12" fillId="36" borderId="0" xfId="0" applyNumberFormat="1" applyFont="1" applyFill="1" applyBorder="1" applyAlignment="1">
      <alignment horizontal="center" vertical="center"/>
    </xf>
    <xf numFmtId="201" fontId="9" fillId="0" borderId="0" xfId="0" applyNumberFormat="1" applyFont="1" applyFill="1" applyBorder="1" applyAlignment="1">
      <alignment horizontal="centerContinuous" vertical="center"/>
    </xf>
    <xf numFmtId="201" fontId="8" fillId="0" borderId="0" xfId="0" applyNumberFormat="1" applyFont="1" applyFill="1" applyBorder="1" applyAlignment="1">
      <alignment vertical="center"/>
    </xf>
    <xf numFmtId="201" fontId="8" fillId="0" borderId="0" xfId="0" applyNumberFormat="1" applyFont="1" applyFill="1" applyBorder="1" applyAlignment="1">
      <alignment horizontal="centerContinuous" vertical="center"/>
    </xf>
    <xf numFmtId="201" fontId="8" fillId="0" borderId="0" xfId="0" applyNumberFormat="1" applyFont="1" applyBorder="1" applyAlignment="1">
      <alignment horizontal="centerContinuous" vertical="center"/>
    </xf>
    <xf numFmtId="201" fontId="15" fillId="0" borderId="0" xfId="0" applyNumberFormat="1" applyFont="1" applyBorder="1" applyAlignment="1">
      <alignment horizontal="left" vertical="center" indent="3"/>
    </xf>
    <xf numFmtId="201" fontId="9" fillId="0" borderId="0" xfId="0" applyNumberFormat="1" applyFont="1" applyBorder="1" applyAlignment="1">
      <alignment horizontal="centerContinuous" vertical="center"/>
    </xf>
    <xf numFmtId="201" fontId="9" fillId="0" borderId="0" xfId="0" applyNumberFormat="1" applyFont="1" applyBorder="1" applyAlignment="1">
      <alignment vertical="center"/>
    </xf>
    <xf numFmtId="201" fontId="9" fillId="0" borderId="0" xfId="0" applyNumberFormat="1" applyFont="1" applyBorder="1" applyAlignment="1">
      <alignment horizontal="right" vertical="center"/>
    </xf>
    <xf numFmtId="201" fontId="0" fillId="37" borderId="0" xfId="0" applyNumberFormat="1" applyFont="1" applyFill="1" applyBorder="1" applyAlignment="1">
      <alignment horizontal="centerContinuous" vertical="center"/>
    </xf>
    <xf numFmtId="201" fontId="29" fillId="37" borderId="0" xfId="0" applyNumberFormat="1" applyFont="1" applyFill="1" applyBorder="1" applyAlignment="1">
      <alignment vertical="center"/>
    </xf>
    <xf numFmtId="201" fontId="11" fillId="37" borderId="0" xfId="0" applyNumberFormat="1" applyFont="1" applyFill="1" applyBorder="1" applyAlignment="1">
      <alignment horizontal="right" vertical="center"/>
    </xf>
    <xf numFmtId="201" fontId="8" fillId="38" borderId="0" xfId="0" applyNumberFormat="1" applyFont="1" applyFill="1" applyBorder="1" applyAlignment="1">
      <alignment horizontal="left" wrapText="1"/>
    </xf>
    <xf numFmtId="201" fontId="10" fillId="38" borderId="0" xfId="0" applyNumberFormat="1" applyFont="1" applyFill="1" applyBorder="1" applyAlignment="1">
      <alignment horizontal="right"/>
    </xf>
    <xf numFmtId="171" fontId="0" fillId="0" borderId="0" xfId="33" applyFont="1" applyAlignment="1">
      <alignment/>
    </xf>
    <xf numFmtId="171" fontId="0" fillId="0" borderId="13" xfId="33" applyFont="1" applyBorder="1" applyAlignment="1">
      <alignment/>
    </xf>
    <xf numFmtId="171" fontId="0" fillId="40" borderId="13" xfId="33" applyFont="1" applyFill="1" applyBorder="1" applyAlignment="1">
      <alignment/>
    </xf>
    <xf numFmtId="171" fontId="0" fillId="41" borderId="13" xfId="33" applyFont="1" applyFill="1" applyBorder="1" applyAlignment="1">
      <alignment/>
    </xf>
    <xf numFmtId="171" fontId="1" fillId="42" borderId="0" xfId="33" applyFont="1" applyFill="1" applyAlignment="1">
      <alignment/>
    </xf>
    <xf numFmtId="171" fontId="17" fillId="40" borderId="13" xfId="33" applyFont="1" applyFill="1" applyBorder="1" applyAlignment="1">
      <alignment horizontal="center" vertical="center"/>
    </xf>
    <xf numFmtId="171" fontId="1" fillId="0" borderId="13" xfId="33" applyFont="1" applyBorder="1" applyAlignment="1">
      <alignment/>
    </xf>
    <xf numFmtId="171" fontId="1" fillId="37" borderId="13" xfId="33" applyFont="1" applyFill="1" applyBorder="1" applyAlignment="1">
      <alignment/>
    </xf>
    <xf numFmtId="171" fontId="1" fillId="0" borderId="0" xfId="33" applyFont="1" applyAlignment="1">
      <alignment/>
    </xf>
    <xf numFmtId="171" fontId="1" fillId="42" borderId="13" xfId="33" applyFont="1" applyFill="1" applyBorder="1" applyAlignment="1">
      <alignment/>
    </xf>
    <xf numFmtId="171" fontId="1" fillId="43" borderId="13" xfId="33" applyFont="1" applyFill="1" applyBorder="1" applyAlignment="1">
      <alignment/>
    </xf>
    <xf numFmtId="171" fontId="1" fillId="36" borderId="13" xfId="33" applyFont="1" applyFill="1" applyBorder="1" applyAlignment="1">
      <alignment/>
    </xf>
    <xf numFmtId="201" fontId="18" fillId="36" borderId="22" xfId="0" applyNumberFormat="1" applyFont="1" applyFill="1" applyBorder="1" applyAlignment="1">
      <alignment vertical="center"/>
    </xf>
    <xf numFmtId="201" fontId="18" fillId="36" borderId="78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 wrapText="1"/>
    </xf>
    <xf numFmtId="0" fontId="35" fillId="0" borderId="0" xfId="45" applyFont="1" applyAlignment="1">
      <alignment horizontal="left" vertical="center"/>
      <protection/>
    </xf>
    <xf numFmtId="0" fontId="1" fillId="0" borderId="27" xfId="49" applyFont="1" applyBorder="1" applyAlignment="1">
      <alignment horizontal="center" vertical="center" wrapText="1"/>
      <protection/>
    </xf>
    <xf numFmtId="0" fontId="1" fillId="0" borderId="75" xfId="49" applyFont="1" applyBorder="1" applyAlignment="1">
      <alignment horizontal="center" vertical="center" wrapText="1"/>
      <protection/>
    </xf>
    <xf numFmtId="0" fontId="1" fillId="0" borderId="28" xfId="49" applyFont="1" applyBorder="1" applyAlignment="1">
      <alignment horizontal="center" vertical="center" wrapText="1"/>
      <protection/>
    </xf>
    <xf numFmtId="0" fontId="1" fillId="0" borderId="48" xfId="49" applyFont="1" applyBorder="1" applyAlignment="1">
      <alignment horizontal="center" vertical="center"/>
      <protection/>
    </xf>
    <xf numFmtId="0" fontId="1" fillId="0" borderId="49" xfId="49" applyFont="1" applyBorder="1" applyAlignment="1">
      <alignment horizontal="center" vertical="center"/>
      <protection/>
    </xf>
    <xf numFmtId="0" fontId="1" fillId="0" borderId="54" xfId="49" applyFont="1" applyBorder="1" applyAlignment="1">
      <alignment horizontal="center" vertical="center"/>
      <protection/>
    </xf>
    <xf numFmtId="0" fontId="1" fillId="0" borderId="55" xfId="49" applyFont="1" applyBorder="1" applyAlignment="1">
      <alignment horizontal="center" vertical="center"/>
      <protection/>
    </xf>
    <xf numFmtId="0" fontId="1" fillId="0" borderId="27" xfId="49" applyFont="1" applyBorder="1" applyAlignment="1">
      <alignment horizontal="center" vertical="center"/>
      <protection/>
    </xf>
    <xf numFmtId="0" fontId="1" fillId="0" borderId="75" xfId="49" applyFont="1" applyBorder="1" applyAlignment="1">
      <alignment/>
      <protection/>
    </xf>
    <xf numFmtId="0" fontId="1" fillId="0" borderId="74" xfId="49" applyFont="1" applyBorder="1" applyAlignment="1">
      <alignment horizontal="center" vertical="center"/>
      <protection/>
    </xf>
    <xf numFmtId="0" fontId="1" fillId="0" borderId="79" xfId="49" applyFont="1" applyBorder="1" applyAlignment="1">
      <alignment horizontal="center" vertical="center"/>
      <protection/>
    </xf>
    <xf numFmtId="0" fontId="1" fillId="0" borderId="80" xfId="49" applyFont="1" applyBorder="1" applyAlignment="1">
      <alignment/>
      <protection/>
    </xf>
    <xf numFmtId="0" fontId="8" fillId="0" borderId="48" xfId="48" applyFont="1" applyBorder="1" applyAlignment="1">
      <alignment horizontal="center" vertical="center" wrapText="1"/>
      <protection/>
    </xf>
    <xf numFmtId="0" fontId="8" fillId="0" borderId="49" xfId="48" applyFont="1" applyBorder="1" applyAlignment="1">
      <alignment horizontal="center" vertical="center" wrapText="1"/>
      <protection/>
    </xf>
    <xf numFmtId="0" fontId="8" fillId="0" borderId="52" xfId="48" applyFont="1" applyBorder="1" applyAlignment="1">
      <alignment horizontal="center" vertical="center" wrapText="1"/>
      <protection/>
    </xf>
    <xf numFmtId="0" fontId="8" fillId="0" borderId="53" xfId="48" applyFont="1" applyBorder="1" applyAlignment="1">
      <alignment horizontal="center" vertical="center" wrapText="1"/>
      <protection/>
    </xf>
    <xf numFmtId="0" fontId="14" fillId="0" borderId="48" xfId="49" applyFont="1" applyBorder="1" applyAlignment="1">
      <alignment horizontal="center" vertical="center" wrapText="1"/>
      <protection/>
    </xf>
    <xf numFmtId="0" fontId="14" fillId="0" borderId="49" xfId="49" applyFont="1" applyBorder="1" applyAlignment="1">
      <alignment horizontal="center" vertical="center" wrapText="1"/>
      <protection/>
    </xf>
    <xf numFmtId="0" fontId="1" fillId="0" borderId="52" xfId="49" applyFont="1" applyBorder="1" applyAlignment="1">
      <alignment horizontal="center" vertical="center"/>
      <protection/>
    </xf>
    <xf numFmtId="0" fontId="1" fillId="0" borderId="53" xfId="49" applyFont="1" applyBorder="1" applyAlignment="1">
      <alignment horizontal="center" vertical="center"/>
      <protection/>
    </xf>
    <xf numFmtId="0" fontId="1" fillId="0" borderId="45" xfId="49" applyFont="1" applyBorder="1" applyAlignment="1">
      <alignment horizontal="center" vertical="center"/>
      <protection/>
    </xf>
    <xf numFmtId="0" fontId="1" fillId="0" borderId="47" xfId="49" applyFont="1" applyBorder="1" applyAlignment="1">
      <alignment horizontal="center" vertical="center"/>
      <protection/>
    </xf>
    <xf numFmtId="0" fontId="33" fillId="0" borderId="52" xfId="49" applyFont="1" applyBorder="1" applyAlignment="1">
      <alignment horizontal="center" vertical="center"/>
      <protection/>
    </xf>
    <xf numFmtId="0" fontId="33" fillId="0" borderId="53" xfId="49" applyFont="1" applyBorder="1" applyAlignment="1">
      <alignment horizontal="center" vertical="center"/>
      <protection/>
    </xf>
    <xf numFmtId="0" fontId="1" fillId="0" borderId="50" xfId="49" applyFont="1" applyBorder="1" applyAlignment="1">
      <alignment horizontal="center" vertical="center"/>
      <protection/>
    </xf>
    <xf numFmtId="0" fontId="1" fillId="0" borderId="0" xfId="49" applyFont="1" applyBorder="1" applyAlignment="1">
      <alignment/>
      <protection/>
    </xf>
    <xf numFmtId="0" fontId="1" fillId="0" borderId="48" xfId="49" applyFont="1" applyBorder="1" applyAlignment="1">
      <alignment horizontal="center" vertical="center" wrapText="1"/>
      <protection/>
    </xf>
    <xf numFmtId="0" fontId="1" fillId="0" borderId="0" xfId="49" applyFont="1" applyBorder="1" applyAlignment="1">
      <alignment horizontal="center" vertical="center"/>
      <protection/>
    </xf>
    <xf numFmtId="0" fontId="1" fillId="0" borderId="75" xfId="49" applyFont="1" applyBorder="1" applyAlignment="1">
      <alignment wrapText="1"/>
      <protection/>
    </xf>
    <xf numFmtId="0" fontId="8" fillId="0" borderId="74" xfId="48" applyFont="1" applyBorder="1" applyAlignment="1">
      <alignment horizontal="center" vertical="center" wrapText="1"/>
      <protection/>
    </xf>
    <xf numFmtId="0" fontId="8" fillId="0" borderId="79" xfId="48" applyFont="1" applyBorder="1" applyAlignment="1">
      <alignment horizontal="center" vertical="center" wrapText="1"/>
      <protection/>
    </xf>
    <xf numFmtId="0" fontId="8" fillId="0" borderId="50" xfId="48" applyFont="1" applyBorder="1" applyAlignment="1">
      <alignment horizontal="center" vertical="center" wrapText="1"/>
      <protection/>
    </xf>
    <xf numFmtId="0" fontId="33" fillId="0" borderId="48" xfId="47" applyFont="1" applyBorder="1" applyAlignment="1">
      <alignment horizontal="center" vertical="center"/>
      <protection/>
    </xf>
    <xf numFmtId="0" fontId="33" fillId="0" borderId="49" xfId="47" applyFont="1" applyBorder="1" applyAlignment="1">
      <alignment horizontal="center" vertical="center"/>
      <protection/>
    </xf>
    <xf numFmtId="0" fontId="33" fillId="0" borderId="52" xfId="47" applyFont="1" applyBorder="1" applyAlignment="1">
      <alignment horizontal="center" vertical="center"/>
      <protection/>
    </xf>
    <xf numFmtId="0" fontId="33" fillId="0" borderId="53" xfId="47" applyFont="1" applyBorder="1" applyAlignment="1">
      <alignment horizontal="center" vertical="center"/>
      <protection/>
    </xf>
    <xf numFmtId="200" fontId="33" fillId="0" borderId="27" xfId="47" applyNumberFormat="1" applyFont="1" applyBorder="1" applyAlignment="1">
      <alignment horizontal="center" vertical="center"/>
      <protection/>
    </xf>
    <xf numFmtId="200" fontId="33" fillId="0" borderId="28" xfId="47" applyNumberFormat="1" applyFont="1" applyBorder="1" applyAlignment="1">
      <alignment/>
      <protection/>
    </xf>
    <xf numFmtId="0" fontId="35" fillId="0" borderId="0" xfId="45" applyFont="1" applyAlignment="1">
      <alignment horizontal="left" vertical="center" wrapText="1"/>
      <protection/>
    </xf>
    <xf numFmtId="0" fontId="1" fillId="0" borderId="27" xfId="46" applyFont="1" applyBorder="1" applyAlignment="1">
      <alignment horizontal="center" vertical="center"/>
      <protection/>
    </xf>
    <xf numFmtId="0" fontId="1" fillId="0" borderId="28" xfId="46" applyFont="1" applyBorder="1" applyAlignment="1">
      <alignment/>
      <protection/>
    </xf>
    <xf numFmtId="0" fontId="33" fillId="0" borderId="27" xfId="47" applyFont="1" applyBorder="1" applyAlignment="1">
      <alignment horizontal="center" vertical="center"/>
      <protection/>
    </xf>
    <xf numFmtId="0" fontId="33" fillId="0" borderId="28" xfId="47" applyFont="1" applyBorder="1" applyAlignment="1">
      <alignment/>
      <protection/>
    </xf>
    <xf numFmtId="0" fontId="1" fillId="39" borderId="61" xfId="48" applyFont="1" applyFill="1" applyBorder="1" applyAlignment="1">
      <alignment horizontal="center" vertical="center"/>
      <protection/>
    </xf>
    <xf numFmtId="0" fontId="1" fillId="39" borderId="62" xfId="48" applyFont="1" applyFill="1" applyBorder="1" applyAlignment="1">
      <alignment horizontal="center" vertical="center"/>
      <protection/>
    </xf>
    <xf numFmtId="0" fontId="1" fillId="0" borderId="16" xfId="48" applyFont="1" applyBorder="1" applyAlignment="1">
      <alignment horizontal="center" vertical="center"/>
      <protection/>
    </xf>
    <xf numFmtId="0" fontId="1" fillId="0" borderId="20" xfId="48" applyFont="1" applyBorder="1" applyAlignment="1">
      <alignment/>
      <protection/>
    </xf>
    <xf numFmtId="0" fontId="1" fillId="0" borderId="50" xfId="48" applyFont="1" applyBorder="1" applyAlignment="1">
      <alignment horizontal="center" vertical="center"/>
      <protection/>
    </xf>
    <xf numFmtId="0" fontId="1" fillId="0" borderId="50" xfId="48" applyFont="1" applyBorder="1" applyAlignment="1">
      <alignment/>
      <protection/>
    </xf>
    <xf numFmtId="0" fontId="1" fillId="0" borderId="15" xfId="48" applyFont="1" applyBorder="1" applyAlignment="1">
      <alignment horizontal="center" vertical="center"/>
      <protection/>
    </xf>
    <xf numFmtId="0" fontId="1" fillId="0" borderId="19" xfId="48" applyFont="1" applyBorder="1" applyAlignment="1">
      <alignment/>
      <protection/>
    </xf>
    <xf numFmtId="0" fontId="1" fillId="39" borderId="19" xfId="48" applyFont="1" applyFill="1" applyBorder="1" applyAlignment="1">
      <alignment horizontal="center" vertical="center"/>
      <protection/>
    </xf>
    <xf numFmtId="0" fontId="1" fillId="39" borderId="21" xfId="48" applyFont="1" applyFill="1" applyBorder="1" applyAlignment="1">
      <alignment horizontal="center" vertical="center"/>
      <protection/>
    </xf>
    <xf numFmtId="0" fontId="1" fillId="39" borderId="17" xfId="48" applyFont="1" applyFill="1" applyBorder="1" applyAlignment="1">
      <alignment horizontal="center" vertical="center"/>
      <protection/>
    </xf>
    <xf numFmtId="0" fontId="1" fillId="39" borderId="18" xfId="48" applyFont="1" applyFill="1" applyBorder="1" applyAlignment="1">
      <alignment horizontal="center" vertical="center"/>
      <protection/>
    </xf>
    <xf numFmtId="0" fontId="1" fillId="39" borderId="23" xfId="48" applyFont="1" applyFill="1" applyBorder="1" applyAlignment="1">
      <alignment horizontal="center" vertical="center" wrapText="1"/>
      <protection/>
    </xf>
    <xf numFmtId="0" fontId="1" fillId="0" borderId="12" xfId="48" applyFont="1" applyBorder="1" applyAlignment="1">
      <alignment horizontal="center" vertical="center"/>
      <protection/>
    </xf>
    <xf numFmtId="0" fontId="1" fillId="0" borderId="21" xfId="48" applyFont="1" applyBorder="1" applyAlignment="1">
      <alignment/>
      <protection/>
    </xf>
    <xf numFmtId="0" fontId="0" fillId="0" borderId="0" xfId="48" applyFont="1" applyBorder="1" applyAlignment="1">
      <alignment wrapText="1"/>
      <protection/>
    </xf>
    <xf numFmtId="0" fontId="0" fillId="0" borderId="0" xfId="48" applyFont="1" applyBorder="1" applyAlignment="1">
      <alignment horizontal="left" vertical="center" wrapText="1"/>
      <protection/>
    </xf>
    <xf numFmtId="201" fontId="18" fillId="42" borderId="0" xfId="0" applyNumberFormat="1" applyFont="1" applyFill="1" applyBorder="1" applyAlignment="1">
      <alignment horizontal="center" vertical="center"/>
    </xf>
    <xf numFmtId="0" fontId="18" fillId="42" borderId="0" xfId="0" applyFont="1" applyFill="1" applyBorder="1" applyAlignment="1">
      <alignment horizontal="center" vertical="center"/>
    </xf>
    <xf numFmtId="201" fontId="18" fillId="43" borderId="0" xfId="0" applyNumberFormat="1" applyFont="1" applyFill="1" applyBorder="1" applyAlignment="1">
      <alignment horizontal="center" vertical="center"/>
    </xf>
    <xf numFmtId="201" fontId="18" fillId="36" borderId="0" xfId="0" applyNumberFormat="1" applyFont="1" applyFill="1" applyBorder="1" applyAlignment="1">
      <alignment horizontal="center" vertical="center"/>
    </xf>
    <xf numFmtId="0" fontId="18" fillId="44" borderId="0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left" wrapText="1"/>
    </xf>
    <xf numFmtId="0" fontId="10" fillId="37" borderId="0" xfId="0" applyFont="1" applyFill="1" applyBorder="1" applyAlignment="1">
      <alignment horizontal="right"/>
    </xf>
    <xf numFmtId="0" fontId="18" fillId="36" borderId="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18" fillId="4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10" fillId="33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18" fillId="44" borderId="22" xfId="0" applyFont="1" applyFill="1" applyBorder="1" applyAlignment="1">
      <alignment horizontal="center" vertical="center"/>
    </xf>
    <xf numFmtId="0" fontId="1" fillId="39" borderId="24" xfId="48" applyFont="1" applyFill="1" applyBorder="1" applyAlignment="1">
      <alignment horizontal="center" vertical="center" wrapText="1"/>
      <protection/>
    </xf>
    <xf numFmtId="0" fontId="1" fillId="39" borderId="41" xfId="48" applyFont="1" applyFill="1" applyBorder="1" applyAlignment="1">
      <alignment horizontal="center" vertical="center" wrapText="1"/>
      <protection/>
    </xf>
    <xf numFmtId="0" fontId="1" fillId="39" borderId="42" xfId="48" applyFont="1" applyFill="1" applyBorder="1" applyAlignment="1">
      <alignment horizontal="center" vertical="center" wrapText="1"/>
      <protection/>
    </xf>
    <xf numFmtId="0" fontId="0" fillId="45" borderId="77" xfId="45" applyFill="1" applyBorder="1" applyAlignment="1">
      <alignment horizontal="center" vertical="center"/>
      <protection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Tab. Trapézová matice jednochodá - 6-hranná" xfId="46"/>
    <cellStyle name="normální_Tab. Trapézová matice jednochodá - kulatá" xfId="47"/>
    <cellStyle name="normální_Tab. Trapézová matice jednochodá - s přírubou" xfId="48"/>
    <cellStyle name="normální_Tab. Trapézový vodící šroub jednochodý - válc z." xfId="49"/>
    <cellStyle name="Percent" xfId="50"/>
    <cellStyle name="Followed Hyperlink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1</xdr:row>
      <xdr:rowOff>219075</xdr:rowOff>
    </xdr:from>
    <xdr:to>
      <xdr:col>10</xdr:col>
      <xdr:colOff>876300</xdr:colOff>
      <xdr:row>6</xdr:row>
      <xdr:rowOff>76200</xdr:rowOff>
    </xdr:to>
    <xdr:pic>
      <xdr:nvPicPr>
        <xdr:cNvPr id="1" name="Picture 3" descr="G:\Katalog York\FOTKY PRO NOVÝ KATALOG\obr.1 tr.mat-k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381000"/>
          <a:ext cx="1771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54</xdr:row>
      <xdr:rowOff>38100</xdr:rowOff>
    </xdr:from>
    <xdr:to>
      <xdr:col>10</xdr:col>
      <xdr:colOff>762000</xdr:colOff>
      <xdr:row>58</xdr:row>
      <xdr:rowOff>123825</xdr:rowOff>
    </xdr:to>
    <xdr:pic>
      <xdr:nvPicPr>
        <xdr:cNvPr id="2" name="Picture 4" descr="G:\Katalog York\FOTKY PRO NOVÝ KATALOG\obr.1 tr.mat-6h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8562975"/>
          <a:ext cx="1504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85725</xdr:colOff>
      <xdr:row>2</xdr:row>
      <xdr:rowOff>47625</xdr:rowOff>
    </xdr:from>
    <xdr:to>
      <xdr:col>16</xdr:col>
      <xdr:colOff>1085850</xdr:colOff>
      <xdr:row>6</xdr:row>
      <xdr:rowOff>400050</xdr:rowOff>
    </xdr:to>
    <xdr:pic>
      <xdr:nvPicPr>
        <xdr:cNvPr id="1" name="Picture 2" descr="G:\Katalog York\Web Dawnload\Tabulky TR šrouby a matice\Obrázky\Obr.1a TrMatsP --18.11.20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409575"/>
          <a:ext cx="21431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523875</xdr:colOff>
      <xdr:row>4</xdr:row>
      <xdr:rowOff>57150</xdr:rowOff>
    </xdr:from>
    <xdr:to>
      <xdr:col>18</xdr:col>
      <xdr:colOff>419100</xdr:colOff>
      <xdr:row>6</xdr:row>
      <xdr:rowOff>419100</xdr:rowOff>
    </xdr:to>
    <xdr:pic>
      <xdr:nvPicPr>
        <xdr:cNvPr id="2" name="Picture 3" descr="G:\Katalog York\Web Dawnload\Tabulky TR šrouby a matice\Obrázky\Obr.1b TrMatsP --18.11.201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82867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542925</xdr:colOff>
      <xdr:row>4</xdr:row>
      <xdr:rowOff>85725</xdr:rowOff>
    </xdr:from>
    <xdr:to>
      <xdr:col>20</xdr:col>
      <xdr:colOff>628650</xdr:colOff>
      <xdr:row>6</xdr:row>
      <xdr:rowOff>447675</xdr:rowOff>
    </xdr:to>
    <xdr:pic>
      <xdr:nvPicPr>
        <xdr:cNvPr id="3" name="Picture 3" descr="G:\Katalog York\Web Dawnload\Tabulky TR šrouby a matice\Obrázky\Obr.1b TrMatsP --18.11.201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9525" y="857250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133350</xdr:rowOff>
    </xdr:from>
    <xdr:to>
      <xdr:col>2</xdr:col>
      <xdr:colOff>2114550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33350"/>
          <a:ext cx="2105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133350</xdr:rowOff>
    </xdr:from>
    <xdr:to>
      <xdr:col>2</xdr:col>
      <xdr:colOff>2114550</xdr:colOff>
      <xdr:row>3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33350"/>
          <a:ext cx="2105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142</xdr:row>
      <xdr:rowOff>0</xdr:rowOff>
    </xdr:from>
    <xdr:to>
      <xdr:col>2</xdr:col>
      <xdr:colOff>2114550</xdr:colOff>
      <xdr:row>144</xdr:row>
      <xdr:rowOff>76200</xdr:rowOff>
    </xdr:to>
    <xdr:pic>
      <xdr:nvPicPr>
        <xdr:cNvPr id="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4022050"/>
          <a:ext cx="2105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241</xdr:row>
      <xdr:rowOff>161925</xdr:rowOff>
    </xdr:from>
    <xdr:to>
      <xdr:col>2</xdr:col>
      <xdr:colOff>2114550</xdr:colOff>
      <xdr:row>244</xdr:row>
      <xdr:rowOff>57150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1205150"/>
          <a:ext cx="2105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63</xdr:row>
      <xdr:rowOff>0</xdr:rowOff>
    </xdr:from>
    <xdr:to>
      <xdr:col>2</xdr:col>
      <xdr:colOff>2114550</xdr:colOff>
      <xdr:row>65</xdr:row>
      <xdr:rowOff>76200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1734800"/>
          <a:ext cx="2105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285</xdr:row>
      <xdr:rowOff>0</xdr:rowOff>
    </xdr:from>
    <xdr:to>
      <xdr:col>2</xdr:col>
      <xdr:colOff>2066925</xdr:colOff>
      <xdr:row>287</xdr:row>
      <xdr:rowOff>19050</xdr:rowOff>
    </xdr:to>
    <xdr:pic>
      <xdr:nvPicPr>
        <xdr:cNvPr id="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8148875"/>
          <a:ext cx="2009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353</xdr:row>
      <xdr:rowOff>0</xdr:rowOff>
    </xdr:from>
    <xdr:to>
      <xdr:col>2</xdr:col>
      <xdr:colOff>2066925</xdr:colOff>
      <xdr:row>355</xdr:row>
      <xdr:rowOff>85725</xdr:rowOff>
    </xdr:to>
    <xdr:pic>
      <xdr:nvPicPr>
        <xdr:cNvPr id="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60531375"/>
          <a:ext cx="2009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419</xdr:row>
      <xdr:rowOff>133350</xdr:rowOff>
    </xdr:from>
    <xdr:to>
      <xdr:col>2</xdr:col>
      <xdr:colOff>2095500</xdr:colOff>
      <xdr:row>422</xdr:row>
      <xdr:rowOff>38100</xdr:rowOff>
    </xdr:to>
    <xdr:pic>
      <xdr:nvPicPr>
        <xdr:cNvPr id="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2609075"/>
          <a:ext cx="2009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133350</xdr:rowOff>
    </xdr:from>
    <xdr:to>
      <xdr:col>2</xdr:col>
      <xdr:colOff>2114550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33350"/>
          <a:ext cx="2105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T31"/>
  <sheetViews>
    <sheetView showGridLines="0" zoomScalePageLayoutView="0" workbookViewId="0" topLeftCell="A4">
      <selection activeCell="S11" sqref="S11"/>
    </sheetView>
  </sheetViews>
  <sheetFormatPr defaultColWidth="9.00390625" defaultRowHeight="12.75"/>
  <cols>
    <col min="1" max="1" width="2.625" style="90" customWidth="1"/>
    <col min="2" max="2" width="9.625" style="90" customWidth="1"/>
    <col min="3" max="3" width="11.375" style="90" bestFit="1" customWidth="1"/>
    <col min="4" max="4" width="0.6171875" style="90" customWidth="1"/>
    <col min="5" max="5" width="8.375" style="90" customWidth="1"/>
    <col min="6" max="6" width="7.75390625" style="90" customWidth="1"/>
    <col min="7" max="7" width="0.74609375" style="90" customWidth="1"/>
    <col min="8" max="8" width="7.00390625" style="90" customWidth="1"/>
    <col min="9" max="9" width="0.875" style="90" customWidth="1"/>
    <col min="10" max="10" width="7.125" style="90" customWidth="1"/>
    <col min="11" max="11" width="9.125" style="90" customWidth="1"/>
    <col min="12" max="12" width="5.00390625" style="90" customWidth="1"/>
    <col min="13" max="13" width="11.625" style="90" bestFit="1" customWidth="1"/>
    <col min="14" max="14" width="7.00390625" style="90" customWidth="1"/>
    <col min="15" max="15" width="5.75390625" style="90" customWidth="1"/>
    <col min="16" max="16" width="0.6171875" style="90" customWidth="1"/>
    <col min="17" max="18" width="9.125" style="90" customWidth="1"/>
    <col min="19" max="19" width="10.625" style="408" bestFit="1" customWidth="1"/>
    <col min="20" max="16384" width="9.125" style="90" customWidth="1"/>
  </cols>
  <sheetData>
    <row r="5" ht="13.5" thickBot="1">
      <c r="T5"/>
    </row>
    <row r="6" spans="2:18" ht="15" customHeight="1" thickBot="1">
      <c r="B6" s="431" t="s">
        <v>830</v>
      </c>
      <c r="C6" s="427" t="s">
        <v>831</v>
      </c>
      <c r="D6" s="428"/>
      <c r="E6" s="448" t="s">
        <v>613</v>
      </c>
      <c r="F6" s="450" t="s">
        <v>832</v>
      </c>
      <c r="G6" s="448"/>
      <c r="H6" s="448"/>
      <c r="I6" s="428"/>
      <c r="J6" s="424" t="s">
        <v>833</v>
      </c>
      <c r="K6" s="433" t="s">
        <v>834</v>
      </c>
      <c r="L6" s="434"/>
      <c r="M6" s="435"/>
      <c r="N6" s="424" t="s">
        <v>835</v>
      </c>
      <c r="O6" s="427" t="s">
        <v>836</v>
      </c>
      <c r="P6" s="428"/>
      <c r="Q6" s="436" t="s">
        <v>617</v>
      </c>
      <c r="R6" s="437"/>
    </row>
    <row r="7" spans="2:20" ht="27.75" customHeight="1" thickBot="1">
      <c r="B7" s="432"/>
      <c r="C7" s="429"/>
      <c r="D7" s="430"/>
      <c r="E7" s="449"/>
      <c r="F7" s="429"/>
      <c r="G7" s="451"/>
      <c r="H7" s="451"/>
      <c r="I7" s="430"/>
      <c r="J7" s="452"/>
      <c r="K7" s="440" t="s">
        <v>837</v>
      </c>
      <c r="L7" s="441"/>
      <c r="M7" s="290" t="s">
        <v>838</v>
      </c>
      <c r="N7" s="425"/>
      <c r="O7" s="429"/>
      <c r="P7" s="430"/>
      <c r="Q7" s="438"/>
      <c r="R7" s="439"/>
      <c r="S7" s="362" t="s">
        <v>886</v>
      </c>
      <c r="T7" s="361"/>
    </row>
    <row r="8" spans="2:19" ht="15" customHeight="1" thickBot="1">
      <c r="B8" s="291" t="s">
        <v>618</v>
      </c>
      <c r="C8" s="442" t="s">
        <v>839</v>
      </c>
      <c r="D8" s="443"/>
      <c r="E8" s="293" t="s">
        <v>619</v>
      </c>
      <c r="F8" s="442" t="s">
        <v>840</v>
      </c>
      <c r="G8" s="444"/>
      <c r="H8" s="445" t="s">
        <v>841</v>
      </c>
      <c r="I8" s="443"/>
      <c r="J8" s="292" t="s">
        <v>840</v>
      </c>
      <c r="K8" s="446" t="s">
        <v>842</v>
      </c>
      <c r="L8" s="447"/>
      <c r="M8" s="294" t="s">
        <v>843</v>
      </c>
      <c r="N8" s="426"/>
      <c r="O8" s="429"/>
      <c r="P8" s="430"/>
      <c r="Q8" s="103" t="s">
        <v>830</v>
      </c>
      <c r="R8" s="103" t="s">
        <v>831</v>
      </c>
      <c r="S8" s="410" t="s">
        <v>892</v>
      </c>
    </row>
    <row r="9" spans="2:19" ht="15" customHeight="1">
      <c r="B9" s="295" t="str">
        <f>CONCATENATE("SK",MID(Q9,2,20))</f>
        <v>SK 29683</v>
      </c>
      <c r="C9" s="296" t="str">
        <f>CONCATENATE("SK",MID(R9,2,20),"LH")</f>
        <v>SK 44284LH</v>
      </c>
      <c r="D9" s="297"/>
      <c r="E9" s="298" t="s">
        <v>621</v>
      </c>
      <c r="F9" s="299">
        <v>8.739</v>
      </c>
      <c r="G9" s="300"/>
      <c r="H9" s="299">
        <v>8.929</v>
      </c>
      <c r="I9" s="300"/>
      <c r="J9" s="301">
        <v>6.89</v>
      </c>
      <c r="K9" s="296">
        <v>81</v>
      </c>
      <c r="L9" s="298"/>
      <c r="M9" s="302">
        <v>0.3</v>
      </c>
      <c r="N9" s="303">
        <v>3000</v>
      </c>
      <c r="O9" s="304">
        <v>0.5</v>
      </c>
      <c r="P9" s="305"/>
      <c r="Q9" s="295" t="s">
        <v>844</v>
      </c>
      <c r="R9" s="306" t="s">
        <v>845</v>
      </c>
      <c r="S9" s="411">
        <v>6.28</v>
      </c>
    </row>
    <row r="10" spans="2:19" ht="15" customHeight="1">
      <c r="B10" s="307" t="str">
        <f aca="true" t="shared" si="0" ref="B10:B28">CONCATENATE("SK",MID(Q10,2,20))</f>
        <v>SK 17545</v>
      </c>
      <c r="C10" s="308" t="str">
        <f aca="true" t="shared" si="1" ref="C10:C28">CONCATENATE("SK",MID(R10,2,20),"LH")</f>
        <v>SK 23239LH</v>
      </c>
      <c r="D10" s="309"/>
      <c r="E10" s="310" t="s">
        <v>624</v>
      </c>
      <c r="F10" s="311">
        <v>8.191</v>
      </c>
      <c r="G10" s="312"/>
      <c r="H10" s="311">
        <v>8.415</v>
      </c>
      <c r="I10" s="312"/>
      <c r="J10" s="313">
        <v>5.84</v>
      </c>
      <c r="K10" s="308">
        <v>81</v>
      </c>
      <c r="L10" s="310"/>
      <c r="M10" s="314">
        <v>0.3</v>
      </c>
      <c r="N10" s="315">
        <v>3000</v>
      </c>
      <c r="O10" s="316">
        <v>0.45</v>
      </c>
      <c r="P10" s="317"/>
      <c r="Q10" s="307" t="s">
        <v>846</v>
      </c>
      <c r="R10" s="318" t="s">
        <v>847</v>
      </c>
      <c r="S10" s="411">
        <v>6.64</v>
      </c>
    </row>
    <row r="11" spans="2:19" ht="15" customHeight="1">
      <c r="B11" s="307" t="str">
        <f t="shared" si="0"/>
        <v>SK 17546</v>
      </c>
      <c r="C11" s="308" t="str">
        <f t="shared" si="1"/>
        <v>SK 23240LH</v>
      </c>
      <c r="D11" s="309"/>
      <c r="E11" s="310" t="s">
        <v>627</v>
      </c>
      <c r="F11" s="311">
        <v>10.191</v>
      </c>
      <c r="G11" s="312"/>
      <c r="H11" s="311">
        <v>10.415</v>
      </c>
      <c r="I11" s="312"/>
      <c r="J11" s="313">
        <v>7.84</v>
      </c>
      <c r="K11" s="308">
        <v>81</v>
      </c>
      <c r="L11" s="310"/>
      <c r="M11" s="314">
        <v>0.3</v>
      </c>
      <c r="N11" s="315">
        <v>3000</v>
      </c>
      <c r="O11" s="316">
        <v>0.75</v>
      </c>
      <c r="P11" s="317"/>
      <c r="Q11" s="307" t="s">
        <v>848</v>
      </c>
      <c r="R11" s="318" t="s">
        <v>849</v>
      </c>
      <c r="S11" s="411">
        <v>7.71</v>
      </c>
    </row>
    <row r="12" spans="2:19" ht="15" customHeight="1">
      <c r="B12" s="319" t="str">
        <f t="shared" si="0"/>
        <v>SK 17547</v>
      </c>
      <c r="C12" s="320" t="str">
        <f t="shared" si="1"/>
        <v>SK 23241LH</v>
      </c>
      <c r="D12" s="321"/>
      <c r="E12" s="322" t="s">
        <v>630</v>
      </c>
      <c r="F12" s="323">
        <v>11.64</v>
      </c>
      <c r="G12" s="324"/>
      <c r="H12" s="323">
        <v>11.905</v>
      </c>
      <c r="I12" s="324"/>
      <c r="J12" s="325">
        <v>8.8</v>
      </c>
      <c r="K12" s="320">
        <v>81</v>
      </c>
      <c r="L12" s="322"/>
      <c r="M12" s="326">
        <v>0.3</v>
      </c>
      <c r="N12" s="327">
        <v>3000</v>
      </c>
      <c r="O12" s="328">
        <v>0.89</v>
      </c>
      <c r="P12" s="329"/>
      <c r="Q12" s="319" t="s">
        <v>850</v>
      </c>
      <c r="R12" s="330" t="s">
        <v>851</v>
      </c>
      <c r="S12" s="411">
        <v>11.32</v>
      </c>
    </row>
    <row r="13" spans="2:19" ht="15" customHeight="1">
      <c r="B13" s="307" t="str">
        <f t="shared" si="0"/>
        <v>SK 17548</v>
      </c>
      <c r="C13" s="308" t="str">
        <f t="shared" si="1"/>
        <v>SK 23242LH</v>
      </c>
      <c r="D13" s="309"/>
      <c r="E13" s="310" t="s">
        <v>633</v>
      </c>
      <c r="F13" s="311">
        <v>13.64</v>
      </c>
      <c r="G13" s="312"/>
      <c r="H13" s="311">
        <v>13.905</v>
      </c>
      <c r="I13" s="312"/>
      <c r="J13" s="313">
        <v>10.8</v>
      </c>
      <c r="K13" s="308">
        <v>81</v>
      </c>
      <c r="L13" s="310"/>
      <c r="M13" s="314">
        <v>0.3</v>
      </c>
      <c r="N13" s="315">
        <v>3000</v>
      </c>
      <c r="O13" s="316">
        <v>1.21</v>
      </c>
      <c r="P13" s="317"/>
      <c r="Q13" s="307" t="s">
        <v>852</v>
      </c>
      <c r="R13" s="318" t="s">
        <v>853</v>
      </c>
      <c r="S13" s="411">
        <v>11.74</v>
      </c>
    </row>
    <row r="14" spans="2:19" ht="15" customHeight="1">
      <c r="B14" s="331" t="str">
        <f t="shared" si="0"/>
        <v>SK 29684</v>
      </c>
      <c r="C14" s="332" t="str">
        <f t="shared" si="1"/>
        <v>SK 44394LH</v>
      </c>
      <c r="D14" s="333"/>
      <c r="E14" s="334" t="s">
        <v>636</v>
      </c>
      <c r="F14" s="335">
        <v>15.64</v>
      </c>
      <c r="G14" s="336"/>
      <c r="H14" s="335">
        <v>15.905</v>
      </c>
      <c r="I14" s="336"/>
      <c r="J14" s="337">
        <v>12.8</v>
      </c>
      <c r="K14" s="332">
        <v>81</v>
      </c>
      <c r="L14" s="334"/>
      <c r="M14" s="338">
        <v>0.3</v>
      </c>
      <c r="N14" s="339">
        <v>3000</v>
      </c>
      <c r="O14" s="340">
        <v>1.58</v>
      </c>
      <c r="P14" s="341"/>
      <c r="Q14" s="331" t="s">
        <v>854</v>
      </c>
      <c r="R14" s="342" t="s">
        <v>855</v>
      </c>
      <c r="S14" s="411">
        <v>12.87</v>
      </c>
    </row>
    <row r="15" spans="2:19" ht="15" customHeight="1">
      <c r="B15" s="319" t="str">
        <f t="shared" si="0"/>
        <v>SK 17549</v>
      </c>
      <c r="C15" s="320" t="str">
        <f t="shared" si="1"/>
        <v>SK 23243LH</v>
      </c>
      <c r="D15" s="321"/>
      <c r="E15" s="322" t="s">
        <v>639</v>
      </c>
      <c r="F15" s="323">
        <v>17.64</v>
      </c>
      <c r="G15" s="324"/>
      <c r="H15" s="323">
        <v>17.905</v>
      </c>
      <c r="I15" s="324"/>
      <c r="J15" s="325">
        <v>14.8</v>
      </c>
      <c r="K15" s="320">
        <v>81</v>
      </c>
      <c r="L15" s="322"/>
      <c r="M15" s="326">
        <v>0.3</v>
      </c>
      <c r="N15" s="327">
        <v>3000</v>
      </c>
      <c r="O15" s="328">
        <v>2</v>
      </c>
      <c r="P15" s="329"/>
      <c r="Q15" s="319" t="s">
        <v>856</v>
      </c>
      <c r="R15" s="330" t="s">
        <v>857</v>
      </c>
      <c r="S15" s="411">
        <v>15</v>
      </c>
    </row>
    <row r="16" spans="2:19" ht="15" customHeight="1">
      <c r="B16" s="307" t="str">
        <f t="shared" si="0"/>
        <v>SK 29686</v>
      </c>
      <c r="C16" s="308" t="str">
        <f t="shared" si="1"/>
        <v>SK 44395LH</v>
      </c>
      <c r="D16" s="309"/>
      <c r="E16" s="310" t="s">
        <v>642</v>
      </c>
      <c r="F16" s="311">
        <v>19.114</v>
      </c>
      <c r="G16" s="312"/>
      <c r="H16" s="311">
        <v>19.394</v>
      </c>
      <c r="I16" s="312"/>
      <c r="J16" s="313">
        <v>15.5</v>
      </c>
      <c r="K16" s="308">
        <v>81</v>
      </c>
      <c r="L16" s="310"/>
      <c r="M16" s="314">
        <v>0.3</v>
      </c>
      <c r="N16" s="315">
        <v>3000</v>
      </c>
      <c r="O16" s="316">
        <v>0.23</v>
      </c>
      <c r="P16" s="317"/>
      <c r="Q16" s="307" t="s">
        <v>858</v>
      </c>
      <c r="R16" s="318" t="s">
        <v>859</v>
      </c>
      <c r="S16" s="411">
        <v>17.25</v>
      </c>
    </row>
    <row r="17" spans="2:19" ht="15" customHeight="1">
      <c r="B17" s="331" t="str">
        <f t="shared" si="0"/>
        <v>SK 17550</v>
      </c>
      <c r="C17" s="332" t="str">
        <f t="shared" si="1"/>
        <v>SK 23244LH</v>
      </c>
      <c r="D17" s="333"/>
      <c r="E17" s="334" t="s">
        <v>645</v>
      </c>
      <c r="F17" s="335">
        <v>21.094</v>
      </c>
      <c r="G17" s="336"/>
      <c r="H17" s="335">
        <v>21.394</v>
      </c>
      <c r="I17" s="336"/>
      <c r="J17" s="337">
        <v>17.5</v>
      </c>
      <c r="K17" s="332">
        <v>81</v>
      </c>
      <c r="L17" s="334"/>
      <c r="M17" s="338">
        <v>0.3</v>
      </c>
      <c r="N17" s="339">
        <v>3000</v>
      </c>
      <c r="O17" s="340">
        <v>2.72</v>
      </c>
      <c r="P17" s="341"/>
      <c r="Q17" s="331" t="s">
        <v>860</v>
      </c>
      <c r="R17" s="342" t="s">
        <v>861</v>
      </c>
      <c r="S17" s="411">
        <v>21.28</v>
      </c>
    </row>
    <row r="18" spans="2:19" ht="12.75">
      <c r="B18" s="319" t="str">
        <f t="shared" si="0"/>
        <v>SK 29693</v>
      </c>
      <c r="C18" s="320" t="str">
        <f t="shared" si="1"/>
        <v>SK 44396LH</v>
      </c>
      <c r="D18" s="321"/>
      <c r="E18" s="322" t="s">
        <v>648</v>
      </c>
      <c r="F18" s="323">
        <v>23.094</v>
      </c>
      <c r="G18" s="324"/>
      <c r="H18" s="323">
        <v>23.394</v>
      </c>
      <c r="I18" s="324"/>
      <c r="J18" s="325">
        <v>19.5</v>
      </c>
      <c r="K18" s="320">
        <v>81</v>
      </c>
      <c r="L18" s="322"/>
      <c r="M18" s="326">
        <v>0.3</v>
      </c>
      <c r="N18" s="327">
        <v>3000</v>
      </c>
      <c r="O18" s="328">
        <v>3.26</v>
      </c>
      <c r="P18" s="329"/>
      <c r="Q18" s="319" t="s">
        <v>862</v>
      </c>
      <c r="R18" s="330" t="s">
        <v>863</v>
      </c>
      <c r="S18" s="411">
        <v>26.44</v>
      </c>
    </row>
    <row r="19" spans="2:19" ht="12.75">
      <c r="B19" s="307" t="str">
        <f t="shared" si="0"/>
        <v>SK 29694</v>
      </c>
      <c r="C19" s="308" t="str">
        <f t="shared" si="1"/>
        <v>SK 44397LH</v>
      </c>
      <c r="D19" s="309"/>
      <c r="E19" s="310" t="s">
        <v>651</v>
      </c>
      <c r="F19" s="311">
        <v>25.094</v>
      </c>
      <c r="G19" s="312"/>
      <c r="H19" s="311">
        <v>25.394</v>
      </c>
      <c r="I19" s="312"/>
      <c r="J19" s="313">
        <v>21.5</v>
      </c>
      <c r="K19" s="308">
        <v>81</v>
      </c>
      <c r="L19" s="310"/>
      <c r="M19" s="314">
        <v>0.3</v>
      </c>
      <c r="N19" s="315">
        <v>3000</v>
      </c>
      <c r="O19" s="316">
        <v>3.85</v>
      </c>
      <c r="P19" s="317"/>
      <c r="Q19" s="307" t="s">
        <v>864</v>
      </c>
      <c r="R19" s="318" t="s">
        <v>865</v>
      </c>
      <c r="S19" s="411">
        <v>24.96</v>
      </c>
    </row>
    <row r="20" spans="2:19" ht="12.75">
      <c r="B20" s="331" t="str">
        <f t="shared" si="0"/>
        <v>SK 17551</v>
      </c>
      <c r="C20" s="332" t="str">
        <f t="shared" si="1"/>
        <v>SK 23245LH</v>
      </c>
      <c r="D20" s="333"/>
      <c r="E20" s="334" t="s">
        <v>654</v>
      </c>
      <c r="F20" s="335">
        <v>26.547</v>
      </c>
      <c r="G20" s="336"/>
      <c r="H20" s="335">
        <v>26.882</v>
      </c>
      <c r="I20" s="336"/>
      <c r="J20" s="337">
        <v>21.9</v>
      </c>
      <c r="K20" s="332">
        <v>81</v>
      </c>
      <c r="L20" s="334"/>
      <c r="M20" s="338">
        <v>0.3</v>
      </c>
      <c r="N20" s="339">
        <v>3000</v>
      </c>
      <c r="O20" s="340">
        <v>4.5</v>
      </c>
      <c r="P20" s="341"/>
      <c r="Q20" s="331" t="s">
        <v>866</v>
      </c>
      <c r="R20" s="342" t="s">
        <v>867</v>
      </c>
      <c r="S20" s="411">
        <v>30.89</v>
      </c>
    </row>
    <row r="21" spans="2:19" ht="12.75">
      <c r="B21" s="319" t="str">
        <f t="shared" si="0"/>
        <v>SK 29695</v>
      </c>
      <c r="C21" s="320" t="str">
        <f t="shared" si="1"/>
        <v>SK 44398LH</v>
      </c>
      <c r="D21" s="309"/>
      <c r="E21" s="310" t="s">
        <v>657</v>
      </c>
      <c r="F21" s="311">
        <v>28.547</v>
      </c>
      <c r="G21" s="312"/>
      <c r="H21" s="323">
        <v>28.882</v>
      </c>
      <c r="I21" s="324"/>
      <c r="J21" s="325">
        <v>23.9</v>
      </c>
      <c r="K21" s="320">
        <v>81</v>
      </c>
      <c r="L21" s="322"/>
      <c r="M21" s="326">
        <v>0.3</v>
      </c>
      <c r="N21" s="327">
        <v>3000</v>
      </c>
      <c r="O21" s="328">
        <v>5.18</v>
      </c>
      <c r="P21" s="329"/>
      <c r="Q21" s="319" t="s">
        <v>868</v>
      </c>
      <c r="R21" s="330" t="s">
        <v>869</v>
      </c>
      <c r="S21" s="411">
        <v>32.25</v>
      </c>
    </row>
    <row r="22" spans="2:19" ht="12.75">
      <c r="B22" s="307" t="str">
        <f t="shared" si="0"/>
        <v>SK 17552</v>
      </c>
      <c r="C22" s="308" t="str">
        <f t="shared" si="1"/>
        <v>SK 23246LH</v>
      </c>
      <c r="D22" s="309"/>
      <c r="E22" s="310" t="s">
        <v>660</v>
      </c>
      <c r="F22" s="311">
        <v>32.547</v>
      </c>
      <c r="G22" s="312"/>
      <c r="H22" s="311">
        <v>32.882</v>
      </c>
      <c r="I22" s="312"/>
      <c r="J22" s="313">
        <v>27.9</v>
      </c>
      <c r="K22" s="308">
        <v>81</v>
      </c>
      <c r="L22" s="310"/>
      <c r="M22" s="314">
        <v>0.3</v>
      </c>
      <c r="N22" s="315">
        <v>3000</v>
      </c>
      <c r="O22" s="316">
        <v>6.71</v>
      </c>
      <c r="P22" s="317"/>
      <c r="Q22" s="307" t="s">
        <v>870</v>
      </c>
      <c r="R22" s="318" t="s">
        <v>871</v>
      </c>
      <c r="S22" s="411">
        <v>43.28</v>
      </c>
    </row>
    <row r="23" spans="2:19" ht="12.75">
      <c r="B23" s="331" t="str">
        <f t="shared" si="0"/>
        <v>SK 17553</v>
      </c>
      <c r="C23" s="332" t="str">
        <f t="shared" si="1"/>
        <v>SK 23247LH</v>
      </c>
      <c r="D23" s="333"/>
      <c r="E23" s="334" t="s">
        <v>663</v>
      </c>
      <c r="F23" s="335">
        <v>36.02</v>
      </c>
      <c r="G23" s="336"/>
      <c r="H23" s="335">
        <v>36.375</v>
      </c>
      <c r="I23" s="336"/>
      <c r="J23" s="337">
        <v>30.5</v>
      </c>
      <c r="K23" s="332">
        <v>130</v>
      </c>
      <c r="L23" s="334"/>
      <c r="M23" s="338">
        <v>0.3</v>
      </c>
      <c r="N23" s="339">
        <v>3000</v>
      </c>
      <c r="O23" s="340">
        <v>8</v>
      </c>
      <c r="P23" s="341"/>
      <c r="Q23" s="331" t="s">
        <v>872</v>
      </c>
      <c r="R23" s="342" t="s">
        <v>873</v>
      </c>
      <c r="S23" s="411">
        <v>80.75</v>
      </c>
    </row>
    <row r="24" spans="2:19" ht="12.75">
      <c r="B24" s="319" t="str">
        <f t="shared" si="0"/>
        <v>SK 29696</v>
      </c>
      <c r="C24" s="320" t="str">
        <f t="shared" si="1"/>
        <v>SK 44400LH</v>
      </c>
      <c r="D24" s="309"/>
      <c r="E24" s="310" t="s">
        <v>666</v>
      </c>
      <c r="F24" s="311">
        <v>40.02</v>
      </c>
      <c r="G24" s="312"/>
      <c r="H24" s="323">
        <v>40.275</v>
      </c>
      <c r="I24" s="324"/>
      <c r="J24" s="325">
        <v>34.5</v>
      </c>
      <c r="K24" s="320">
        <v>130</v>
      </c>
      <c r="L24" s="322"/>
      <c r="M24" s="326">
        <v>0.3</v>
      </c>
      <c r="N24" s="327">
        <v>3000</v>
      </c>
      <c r="O24" s="328">
        <v>9.87</v>
      </c>
      <c r="P24" s="329"/>
      <c r="Q24" s="319" t="s">
        <v>874</v>
      </c>
      <c r="R24" s="330" t="s">
        <v>875</v>
      </c>
      <c r="S24" s="411">
        <v>116.8</v>
      </c>
    </row>
    <row r="25" spans="2:19" ht="12.75">
      <c r="B25" s="307" t="str">
        <f t="shared" si="0"/>
        <v>SK 29697</v>
      </c>
      <c r="C25" s="308" t="str">
        <f t="shared" si="1"/>
        <v>SK 44401LH</v>
      </c>
      <c r="D25" s="309"/>
      <c r="E25" s="310" t="s">
        <v>669</v>
      </c>
      <c r="F25" s="311">
        <v>43.468</v>
      </c>
      <c r="G25" s="312"/>
      <c r="H25" s="311">
        <v>43.868</v>
      </c>
      <c r="I25" s="312"/>
      <c r="J25" s="313">
        <v>37.8</v>
      </c>
      <c r="K25" s="308">
        <v>130</v>
      </c>
      <c r="L25" s="310"/>
      <c r="M25" s="314">
        <v>0.3</v>
      </c>
      <c r="N25" s="315">
        <v>3000</v>
      </c>
      <c r="O25" s="316">
        <v>11.95</v>
      </c>
      <c r="P25" s="317"/>
      <c r="Q25" s="307" t="s">
        <v>876</v>
      </c>
      <c r="R25" s="318" t="s">
        <v>877</v>
      </c>
      <c r="S25" s="411">
        <v>161.5</v>
      </c>
    </row>
    <row r="26" spans="2:19" ht="12.75">
      <c r="B26" s="307" t="str">
        <f t="shared" si="0"/>
        <v>SK 17554</v>
      </c>
      <c r="C26" s="308" t="str">
        <f t="shared" si="1"/>
        <v>SK 23248LH</v>
      </c>
      <c r="D26" s="309"/>
      <c r="E26" s="310" t="s">
        <v>672</v>
      </c>
      <c r="F26" s="311">
        <v>45.468</v>
      </c>
      <c r="G26" s="312"/>
      <c r="H26" s="311">
        <v>45.868</v>
      </c>
      <c r="I26" s="312"/>
      <c r="J26" s="313">
        <v>39.3</v>
      </c>
      <c r="K26" s="308">
        <v>130</v>
      </c>
      <c r="L26" s="310"/>
      <c r="M26" s="314">
        <v>0.3</v>
      </c>
      <c r="N26" s="339">
        <v>3000</v>
      </c>
      <c r="O26" s="316">
        <v>13.05</v>
      </c>
      <c r="P26" s="317"/>
      <c r="Q26" s="307" t="s">
        <v>878</v>
      </c>
      <c r="R26" s="342" t="s">
        <v>879</v>
      </c>
      <c r="S26" s="411">
        <v>212.91</v>
      </c>
    </row>
    <row r="27" spans="2:19" ht="12.75">
      <c r="B27" s="319" t="str">
        <f t="shared" si="0"/>
        <v>SK 29698</v>
      </c>
      <c r="C27" s="320" t="str">
        <f t="shared" si="1"/>
        <v>SK 44403LH</v>
      </c>
      <c r="D27" s="321"/>
      <c r="E27" s="322" t="s">
        <v>675</v>
      </c>
      <c r="F27" s="323">
        <v>54.935</v>
      </c>
      <c r="G27" s="324"/>
      <c r="H27" s="323">
        <v>55.36</v>
      </c>
      <c r="I27" s="324"/>
      <c r="J27" s="343">
        <v>48.15</v>
      </c>
      <c r="K27" s="320">
        <v>130</v>
      </c>
      <c r="L27" s="322"/>
      <c r="M27" s="327">
        <v>0.3</v>
      </c>
      <c r="N27" s="327">
        <v>3000</v>
      </c>
      <c r="O27" s="328">
        <v>17.98</v>
      </c>
      <c r="P27" s="329"/>
      <c r="Q27" s="319" t="s">
        <v>880</v>
      </c>
      <c r="R27" s="330" t="s">
        <v>881</v>
      </c>
      <c r="S27" s="411">
        <v>249.6</v>
      </c>
    </row>
    <row r="28" spans="2:19" ht="13.5" thickBot="1">
      <c r="B28" s="344" t="str">
        <f t="shared" si="0"/>
        <v>SK 29699</v>
      </c>
      <c r="C28" s="345" t="str">
        <f t="shared" si="1"/>
        <v>SK 44404LH</v>
      </c>
      <c r="D28" s="346"/>
      <c r="E28" s="347" t="s">
        <v>678</v>
      </c>
      <c r="F28" s="348">
        <v>64.425</v>
      </c>
      <c r="G28" s="349"/>
      <c r="H28" s="348">
        <v>64.35</v>
      </c>
      <c r="I28" s="349"/>
      <c r="J28" s="350">
        <v>57</v>
      </c>
      <c r="K28" s="345">
        <v>130</v>
      </c>
      <c r="L28" s="347"/>
      <c r="M28" s="351">
        <v>0.3</v>
      </c>
      <c r="N28" s="351">
        <v>3000</v>
      </c>
      <c r="O28" s="352">
        <v>26</v>
      </c>
      <c r="P28" s="353"/>
      <c r="Q28" s="344" t="s">
        <v>882</v>
      </c>
      <c r="R28" s="354" t="s">
        <v>883</v>
      </c>
      <c r="S28" s="411">
        <v>308.36</v>
      </c>
    </row>
    <row r="29" spans="2:18" ht="12.75">
      <c r="B29" s="423" t="s">
        <v>829</v>
      </c>
      <c r="C29" s="423"/>
      <c r="D29" s="423"/>
      <c r="E29" s="423"/>
      <c r="F29" s="423"/>
      <c r="G29" s="423"/>
      <c r="H29" s="423"/>
      <c r="I29" s="423"/>
      <c r="J29" s="423"/>
      <c r="K29" s="423"/>
      <c r="L29" s="423"/>
      <c r="M29" s="423"/>
      <c r="N29" s="423"/>
      <c r="O29" s="423"/>
      <c r="P29" s="355"/>
      <c r="Q29" s="355"/>
      <c r="R29" s="355"/>
    </row>
    <row r="30" spans="2:18" ht="15">
      <c r="B30" s="356" t="s">
        <v>884</v>
      </c>
      <c r="C30" s="357"/>
      <c r="D30" s="357"/>
      <c r="E30" s="357"/>
      <c r="F30" s="357"/>
      <c r="G30" s="357"/>
      <c r="H30" s="358"/>
      <c r="I30" s="358"/>
      <c r="J30" s="358"/>
      <c r="K30" s="358"/>
      <c r="L30" s="358"/>
      <c r="M30" s="358"/>
      <c r="N30" s="358"/>
      <c r="O30" s="359"/>
      <c r="P30" s="359"/>
      <c r="Q30" s="355"/>
      <c r="R30" s="355"/>
    </row>
    <row r="31" spans="2:18" ht="14.25">
      <c r="B31" s="356" t="s">
        <v>885</v>
      </c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55"/>
      <c r="R31" s="355"/>
    </row>
  </sheetData>
  <sheetProtection/>
  <mergeCells count="15">
    <mergeCell ref="K8:L8"/>
    <mergeCell ref="C6:D7"/>
    <mergeCell ref="E6:E7"/>
    <mergeCell ref="F6:I7"/>
    <mergeCell ref="J6:J7"/>
    <mergeCell ref="B29:O29"/>
    <mergeCell ref="N6:N8"/>
    <mergeCell ref="O6:P8"/>
    <mergeCell ref="B6:B7"/>
    <mergeCell ref="K6:M6"/>
    <mergeCell ref="Q6:R7"/>
    <mergeCell ref="K7:L7"/>
    <mergeCell ref="C8:D8"/>
    <mergeCell ref="F8:G8"/>
    <mergeCell ref="H8:I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2"/>
  <sheetViews>
    <sheetView showGridLines="0" zoomScalePageLayoutView="0" workbookViewId="0" topLeftCell="A1">
      <selection activeCell="N12" sqref="N12"/>
    </sheetView>
  </sheetViews>
  <sheetFormatPr defaultColWidth="9.00390625" defaultRowHeight="12.75"/>
  <cols>
    <col min="1" max="1" width="2.875" style="90" customWidth="1"/>
    <col min="2" max="2" width="5.00390625" style="90" customWidth="1"/>
    <col min="3" max="3" width="17.625" style="90" customWidth="1"/>
    <col min="4" max="4" width="17.00390625" style="90" customWidth="1"/>
    <col min="5" max="5" width="13.375" style="90" customWidth="1"/>
    <col min="6" max="6" width="11.625" style="90" customWidth="1"/>
    <col min="7" max="7" width="7.125" style="90" customWidth="1"/>
    <col min="8" max="8" width="4.625" style="90" customWidth="1"/>
    <col min="9" max="9" width="10.75390625" style="90" customWidth="1"/>
    <col min="10" max="11" width="11.875" style="90" customWidth="1"/>
    <col min="12" max="12" width="11.375" style="90" bestFit="1" customWidth="1"/>
    <col min="13" max="16384" width="9.125" style="90" customWidth="1"/>
  </cols>
  <sheetData>
    <row r="1" spans="2:11" ht="12.75"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2:11" ht="20.25" customHeight="1">
      <c r="B2" s="89"/>
      <c r="C2" s="91" t="s">
        <v>606</v>
      </c>
      <c r="D2" s="89"/>
      <c r="E2" s="89"/>
      <c r="F2" s="89"/>
      <c r="G2" s="89"/>
      <c r="H2" s="89"/>
      <c r="I2" s="89"/>
      <c r="J2" s="92"/>
      <c r="K2" s="93"/>
    </row>
    <row r="3" spans="2:11" ht="3.75" customHeight="1">
      <c r="B3" s="89"/>
      <c r="C3" s="94"/>
      <c r="D3" s="89"/>
      <c r="E3" s="89"/>
      <c r="F3" s="89"/>
      <c r="G3" s="89"/>
      <c r="H3" s="89"/>
      <c r="I3" s="89"/>
      <c r="J3" s="95"/>
      <c r="K3" s="96"/>
    </row>
    <row r="4" spans="2:11" ht="12.75">
      <c r="B4" s="89"/>
      <c r="C4" s="97" t="s">
        <v>607</v>
      </c>
      <c r="D4" s="89"/>
      <c r="E4" s="89"/>
      <c r="F4" s="89"/>
      <c r="G4" s="89"/>
      <c r="H4" s="89"/>
      <c r="I4" s="89"/>
      <c r="J4" s="95"/>
      <c r="K4" s="96"/>
    </row>
    <row r="5" spans="2:11" ht="12.75">
      <c r="B5" s="89"/>
      <c r="C5" s="98" t="s">
        <v>608</v>
      </c>
      <c r="D5" s="89"/>
      <c r="E5" s="89"/>
      <c r="F5" s="89"/>
      <c r="G5" s="89"/>
      <c r="H5" s="89"/>
      <c r="I5" s="89"/>
      <c r="J5" s="95"/>
      <c r="K5" s="96"/>
    </row>
    <row r="6" spans="2:11" ht="12.75">
      <c r="B6" s="89"/>
      <c r="C6" s="99" t="s">
        <v>609</v>
      </c>
      <c r="D6" s="89"/>
      <c r="E6" s="89"/>
      <c r="F6" s="89"/>
      <c r="G6" s="89"/>
      <c r="H6" s="89"/>
      <c r="I6" s="89"/>
      <c r="J6" s="95"/>
      <c r="K6" s="96"/>
    </row>
    <row r="7" spans="2:11" ht="13.5" thickBot="1">
      <c r="B7" s="89"/>
      <c r="C7" s="99" t="s">
        <v>610</v>
      </c>
      <c r="D7" s="89"/>
      <c r="E7" s="89"/>
      <c r="F7" s="89"/>
      <c r="G7" s="89"/>
      <c r="H7" s="89"/>
      <c r="I7" s="89"/>
      <c r="J7" s="95"/>
      <c r="K7" s="96"/>
    </row>
    <row r="8" spans="2:11" ht="12.75" customHeight="1" thickBot="1">
      <c r="B8" s="89"/>
      <c r="C8" s="100" t="s">
        <v>611</v>
      </c>
      <c r="D8" s="100" t="s">
        <v>612</v>
      </c>
      <c r="E8" s="100" t="s">
        <v>613</v>
      </c>
      <c r="F8" s="101" t="s">
        <v>614</v>
      </c>
      <c r="G8" s="456" t="s">
        <v>615</v>
      </c>
      <c r="H8" s="457"/>
      <c r="I8" s="465" t="s">
        <v>616</v>
      </c>
      <c r="J8" s="436" t="s">
        <v>617</v>
      </c>
      <c r="K8" s="455"/>
    </row>
    <row r="9" spans="2:12" ht="12.75" customHeight="1" thickBot="1">
      <c r="B9" s="89"/>
      <c r="C9" s="102" t="s">
        <v>618</v>
      </c>
      <c r="D9" s="102" t="s">
        <v>618</v>
      </c>
      <c r="E9" s="102" t="s">
        <v>619</v>
      </c>
      <c r="F9" s="102" t="s">
        <v>620</v>
      </c>
      <c r="G9" s="458"/>
      <c r="H9" s="459"/>
      <c r="I9" s="466"/>
      <c r="J9" s="103" t="s">
        <v>611</v>
      </c>
      <c r="K9" s="279" t="s">
        <v>612</v>
      </c>
      <c r="L9" s="410" t="s">
        <v>892</v>
      </c>
    </row>
    <row r="10" spans="2:12" ht="12.75">
      <c r="B10" s="89"/>
      <c r="C10" s="104" t="str">
        <f>CONCATENATE("MK",MID(J10,2,20))</f>
        <v>MK 29646</v>
      </c>
      <c r="D10" s="105" t="str">
        <f>CONCATENATE("MK",MID(K10,2,20),"LH")</f>
        <v>MK 44289LH</v>
      </c>
      <c r="E10" s="106" t="s">
        <v>621</v>
      </c>
      <c r="F10" s="107">
        <v>22</v>
      </c>
      <c r="G10" s="108">
        <v>15</v>
      </c>
      <c r="H10" s="109"/>
      <c r="I10" s="110">
        <v>0.037</v>
      </c>
      <c r="J10" s="106" t="s">
        <v>622</v>
      </c>
      <c r="K10" s="280" t="s">
        <v>623</v>
      </c>
      <c r="L10" s="409">
        <v>4.39</v>
      </c>
    </row>
    <row r="11" spans="2:12" ht="12.75">
      <c r="B11" s="89"/>
      <c r="C11" s="111" t="str">
        <f aca="true" t="shared" si="0" ref="C11:C29">CONCATENATE("MK",MID(J11,2,20))</f>
        <v>MK 17565</v>
      </c>
      <c r="D11" s="112" t="str">
        <f aca="true" t="shared" si="1" ref="D11:D29">CONCATENATE("MK",MID(K11,2,20),"LH")</f>
        <v>MK 23249LH</v>
      </c>
      <c r="E11" s="111" t="s">
        <v>624</v>
      </c>
      <c r="F11" s="112">
        <v>22</v>
      </c>
      <c r="G11" s="113">
        <v>15</v>
      </c>
      <c r="H11" s="114"/>
      <c r="I11" s="115">
        <v>0.037</v>
      </c>
      <c r="J11" s="111" t="s">
        <v>625</v>
      </c>
      <c r="K11" s="281" t="s">
        <v>626</v>
      </c>
      <c r="L11" s="411">
        <v>4.39</v>
      </c>
    </row>
    <row r="12" spans="2:12" ht="12.75">
      <c r="B12" s="89"/>
      <c r="C12" s="111" t="str">
        <f t="shared" si="0"/>
        <v>MK 17566</v>
      </c>
      <c r="D12" s="112" t="str">
        <f t="shared" si="1"/>
        <v>MK 23250LH</v>
      </c>
      <c r="E12" s="111" t="s">
        <v>627</v>
      </c>
      <c r="F12" s="112">
        <v>26</v>
      </c>
      <c r="G12" s="113">
        <v>18</v>
      </c>
      <c r="H12" s="114"/>
      <c r="I12" s="115">
        <v>0.064</v>
      </c>
      <c r="J12" s="111" t="s">
        <v>628</v>
      </c>
      <c r="K12" s="281" t="s">
        <v>629</v>
      </c>
      <c r="L12" s="411">
        <v>5.57</v>
      </c>
    </row>
    <row r="13" spans="2:12" ht="12.75">
      <c r="B13" s="89"/>
      <c r="C13" s="116" t="str">
        <f t="shared" si="0"/>
        <v>MK 17567</v>
      </c>
      <c r="D13" s="117" t="str">
        <f t="shared" si="1"/>
        <v>MK 23251LH</v>
      </c>
      <c r="E13" s="116" t="s">
        <v>630</v>
      </c>
      <c r="F13" s="117">
        <v>30</v>
      </c>
      <c r="G13" s="118">
        <v>21</v>
      </c>
      <c r="H13" s="119"/>
      <c r="I13" s="120">
        <v>0.096</v>
      </c>
      <c r="J13" s="121" t="s">
        <v>631</v>
      </c>
      <c r="K13" s="282" t="s">
        <v>632</v>
      </c>
      <c r="L13" s="411">
        <v>6.28</v>
      </c>
    </row>
    <row r="14" spans="2:12" ht="12.75">
      <c r="B14" s="89"/>
      <c r="C14" s="111" t="str">
        <f t="shared" si="0"/>
        <v>MK 17568</v>
      </c>
      <c r="D14" s="112" t="str">
        <f t="shared" si="1"/>
        <v>MK 23252LH</v>
      </c>
      <c r="E14" s="111" t="s">
        <v>633</v>
      </c>
      <c r="F14" s="112">
        <v>36</v>
      </c>
      <c r="G14" s="113">
        <v>24</v>
      </c>
      <c r="H14" s="114"/>
      <c r="I14" s="115">
        <v>0.192</v>
      </c>
      <c r="J14" s="123" t="s">
        <v>634</v>
      </c>
      <c r="K14" s="281" t="s">
        <v>635</v>
      </c>
      <c r="L14" s="411">
        <v>8.06</v>
      </c>
    </row>
    <row r="15" spans="2:12" ht="12.75">
      <c r="B15" s="89"/>
      <c r="C15" s="124" t="str">
        <f t="shared" si="0"/>
        <v>MK 29647</v>
      </c>
      <c r="D15" s="125" t="str">
        <f t="shared" si="1"/>
        <v>MK 44298LH</v>
      </c>
      <c r="E15" s="124" t="s">
        <v>636</v>
      </c>
      <c r="F15" s="125">
        <v>40</v>
      </c>
      <c r="G15" s="126">
        <v>27</v>
      </c>
      <c r="H15" s="127"/>
      <c r="I15" s="128">
        <v>0.24</v>
      </c>
      <c r="J15" s="124" t="s">
        <v>637</v>
      </c>
      <c r="K15" s="283" t="s">
        <v>638</v>
      </c>
      <c r="L15" s="411">
        <v>9.43</v>
      </c>
    </row>
    <row r="16" spans="2:12" ht="12.75">
      <c r="B16" s="89"/>
      <c r="C16" s="116" t="str">
        <f t="shared" si="0"/>
        <v>MK 17569</v>
      </c>
      <c r="D16" s="117" t="str">
        <f t="shared" si="1"/>
        <v>MK 23253LH</v>
      </c>
      <c r="E16" s="116" t="s">
        <v>639</v>
      </c>
      <c r="F16" s="117">
        <v>45</v>
      </c>
      <c r="G16" s="118">
        <v>30</v>
      </c>
      <c r="H16" s="119"/>
      <c r="I16" s="120">
        <v>0.315</v>
      </c>
      <c r="J16" s="116" t="s">
        <v>640</v>
      </c>
      <c r="K16" s="282" t="s">
        <v>641</v>
      </c>
      <c r="L16" s="411">
        <v>10.61</v>
      </c>
    </row>
    <row r="17" spans="2:12" ht="12.75">
      <c r="B17" s="89"/>
      <c r="C17" s="111" t="str">
        <f t="shared" si="0"/>
        <v>MK 29648</v>
      </c>
      <c r="D17" s="112" t="str">
        <f t="shared" si="1"/>
        <v>MK 44299LH</v>
      </c>
      <c r="E17" s="111" t="s">
        <v>642</v>
      </c>
      <c r="F17" s="112">
        <v>45</v>
      </c>
      <c r="G17" s="113">
        <v>33</v>
      </c>
      <c r="H17" s="114"/>
      <c r="I17" s="115">
        <v>0.32</v>
      </c>
      <c r="J17" s="111" t="s">
        <v>643</v>
      </c>
      <c r="K17" s="281" t="s">
        <v>644</v>
      </c>
      <c r="L17" s="411">
        <v>11.62</v>
      </c>
    </row>
    <row r="18" spans="2:12" ht="12.75">
      <c r="B18" s="89"/>
      <c r="C18" s="124" t="str">
        <f t="shared" si="0"/>
        <v>MK 17570</v>
      </c>
      <c r="D18" s="125" t="str">
        <f t="shared" si="1"/>
        <v>MK 23254LH</v>
      </c>
      <c r="E18" s="124" t="s">
        <v>645</v>
      </c>
      <c r="F18" s="125">
        <v>50</v>
      </c>
      <c r="G18" s="126">
        <v>36</v>
      </c>
      <c r="H18" s="127"/>
      <c r="I18" s="128">
        <v>0.45</v>
      </c>
      <c r="J18" s="124" t="s">
        <v>646</v>
      </c>
      <c r="K18" s="283" t="s">
        <v>647</v>
      </c>
      <c r="L18" s="411">
        <v>13.58</v>
      </c>
    </row>
    <row r="19" spans="2:12" ht="12.75">
      <c r="B19" s="89"/>
      <c r="C19" s="116" t="str">
        <f t="shared" si="0"/>
        <v>MK 29649</v>
      </c>
      <c r="D19" s="117" t="str">
        <f t="shared" si="1"/>
        <v>MK 44300LH</v>
      </c>
      <c r="E19" s="116" t="s">
        <v>648</v>
      </c>
      <c r="F19" s="117">
        <v>50</v>
      </c>
      <c r="G19" s="118">
        <v>39</v>
      </c>
      <c r="H19" s="119"/>
      <c r="I19" s="120">
        <v>0.465</v>
      </c>
      <c r="J19" s="116" t="s">
        <v>649</v>
      </c>
      <c r="K19" s="282" t="s">
        <v>650</v>
      </c>
      <c r="L19" s="411">
        <v>14.64</v>
      </c>
    </row>
    <row r="20" spans="2:12" ht="12.75">
      <c r="B20" s="89"/>
      <c r="C20" s="111" t="str">
        <f t="shared" si="0"/>
        <v>MK 29650</v>
      </c>
      <c r="D20" s="112" t="str">
        <f t="shared" si="1"/>
        <v>MK 44301LH</v>
      </c>
      <c r="E20" s="111" t="s">
        <v>651</v>
      </c>
      <c r="F20" s="112">
        <v>60</v>
      </c>
      <c r="G20" s="113">
        <v>42</v>
      </c>
      <c r="H20" s="114"/>
      <c r="I20" s="115">
        <v>0.78</v>
      </c>
      <c r="J20" s="111" t="s">
        <v>652</v>
      </c>
      <c r="K20" s="281" t="s">
        <v>653</v>
      </c>
      <c r="L20" s="411">
        <v>16.54</v>
      </c>
    </row>
    <row r="21" spans="2:12" ht="12.75">
      <c r="B21" s="89"/>
      <c r="C21" s="124" t="str">
        <f t="shared" si="0"/>
        <v>MK 17571</v>
      </c>
      <c r="D21" s="125" t="str">
        <f t="shared" si="1"/>
        <v>MK 23255LH</v>
      </c>
      <c r="E21" s="124" t="s">
        <v>654</v>
      </c>
      <c r="F21" s="125">
        <v>60</v>
      </c>
      <c r="G21" s="126">
        <v>45</v>
      </c>
      <c r="H21" s="127"/>
      <c r="I21" s="128">
        <v>0.8</v>
      </c>
      <c r="J21" s="124" t="s">
        <v>655</v>
      </c>
      <c r="K21" s="283" t="s">
        <v>656</v>
      </c>
      <c r="L21" s="411">
        <v>17.61</v>
      </c>
    </row>
    <row r="22" spans="2:12" ht="12.75">
      <c r="B22" s="89"/>
      <c r="C22" s="116" t="str">
        <f t="shared" si="0"/>
        <v>MK 29651</v>
      </c>
      <c r="D22" s="117" t="str">
        <f t="shared" si="1"/>
        <v>MK 44302LH</v>
      </c>
      <c r="E22" s="111" t="s">
        <v>657</v>
      </c>
      <c r="F22" s="117">
        <v>60</v>
      </c>
      <c r="G22" s="118">
        <v>48</v>
      </c>
      <c r="H22" s="119"/>
      <c r="I22" s="120">
        <v>0.86</v>
      </c>
      <c r="J22" s="116" t="s">
        <v>658</v>
      </c>
      <c r="K22" s="282" t="s">
        <v>659</v>
      </c>
      <c r="L22" s="411">
        <v>23.18</v>
      </c>
    </row>
    <row r="23" spans="2:12" ht="12.75">
      <c r="B23" s="89"/>
      <c r="C23" s="111" t="str">
        <f t="shared" si="0"/>
        <v>MK 17572</v>
      </c>
      <c r="D23" s="112" t="str">
        <f t="shared" si="1"/>
        <v>MK 23256LH</v>
      </c>
      <c r="E23" s="111" t="s">
        <v>660</v>
      </c>
      <c r="F23" s="112">
        <v>75</v>
      </c>
      <c r="G23" s="113">
        <v>54</v>
      </c>
      <c r="H23" s="114"/>
      <c r="I23" s="115">
        <v>1.52</v>
      </c>
      <c r="J23" s="111" t="s">
        <v>661</v>
      </c>
      <c r="K23" s="281" t="s">
        <v>662</v>
      </c>
      <c r="L23" s="411">
        <v>27.57</v>
      </c>
    </row>
    <row r="24" spans="2:12" ht="12.75">
      <c r="B24" s="89"/>
      <c r="C24" s="124" t="str">
        <f t="shared" si="0"/>
        <v>MK 17573</v>
      </c>
      <c r="D24" s="125" t="str">
        <f t="shared" si="1"/>
        <v>MK 23257LH</v>
      </c>
      <c r="E24" s="124" t="s">
        <v>663</v>
      </c>
      <c r="F24" s="125">
        <v>80</v>
      </c>
      <c r="G24" s="126">
        <v>60</v>
      </c>
      <c r="H24" s="127"/>
      <c r="I24" s="128">
        <v>1.892</v>
      </c>
      <c r="J24" s="124" t="s">
        <v>664</v>
      </c>
      <c r="K24" s="283" t="s">
        <v>665</v>
      </c>
      <c r="L24" s="411">
        <v>37.53</v>
      </c>
    </row>
    <row r="25" spans="2:12" ht="12.75">
      <c r="B25" s="89"/>
      <c r="C25" s="116" t="str">
        <f t="shared" si="0"/>
        <v>MK 29652</v>
      </c>
      <c r="D25" s="117" t="str">
        <f t="shared" si="1"/>
        <v>MK 44303LH</v>
      </c>
      <c r="E25" s="111" t="s">
        <v>666</v>
      </c>
      <c r="F25" s="117">
        <v>80</v>
      </c>
      <c r="G25" s="118">
        <v>66</v>
      </c>
      <c r="H25" s="119"/>
      <c r="I25" s="120">
        <v>0.04</v>
      </c>
      <c r="J25" s="116" t="s">
        <v>667</v>
      </c>
      <c r="K25" s="282" t="s">
        <v>668</v>
      </c>
      <c r="L25" s="411">
        <v>41.86</v>
      </c>
    </row>
    <row r="26" spans="2:12" ht="12.75">
      <c r="B26" s="89"/>
      <c r="C26" s="111" t="str">
        <f t="shared" si="0"/>
        <v>MK 29653</v>
      </c>
      <c r="D26" s="112" t="str">
        <f t="shared" si="1"/>
        <v>MK 44304LH</v>
      </c>
      <c r="E26" s="111" t="s">
        <v>669</v>
      </c>
      <c r="F26" s="112">
        <v>90</v>
      </c>
      <c r="G26" s="113">
        <v>72</v>
      </c>
      <c r="H26" s="114"/>
      <c r="I26" s="115">
        <v>2.6</v>
      </c>
      <c r="J26" s="111" t="s">
        <v>670</v>
      </c>
      <c r="K26" s="281" t="s">
        <v>671</v>
      </c>
      <c r="L26" s="411">
        <v>49.15</v>
      </c>
    </row>
    <row r="27" spans="2:12" ht="12.75">
      <c r="B27" s="89"/>
      <c r="C27" s="111" t="str">
        <f t="shared" si="0"/>
        <v>MK 17574</v>
      </c>
      <c r="D27" s="112" t="str">
        <f t="shared" si="1"/>
        <v>MK 23258LH</v>
      </c>
      <c r="E27" s="111" t="s">
        <v>672</v>
      </c>
      <c r="F27" s="112">
        <v>90</v>
      </c>
      <c r="G27" s="113">
        <v>75</v>
      </c>
      <c r="H27" s="114"/>
      <c r="I27" s="115">
        <v>2.775</v>
      </c>
      <c r="J27" s="111" t="s">
        <v>673</v>
      </c>
      <c r="K27" s="283" t="s">
        <v>674</v>
      </c>
      <c r="L27" s="411">
        <v>55.08</v>
      </c>
    </row>
    <row r="28" spans="2:12" ht="12.75">
      <c r="B28" s="89"/>
      <c r="C28" s="116" t="str">
        <f t="shared" si="0"/>
        <v>MK 29654</v>
      </c>
      <c r="D28" s="122" t="str">
        <f t="shared" si="1"/>
        <v>MK 44305LH</v>
      </c>
      <c r="E28" s="119" t="s">
        <v>675</v>
      </c>
      <c r="F28" s="117">
        <v>100</v>
      </c>
      <c r="G28" s="118">
        <v>90</v>
      </c>
      <c r="H28" s="119"/>
      <c r="I28" s="129">
        <v>3.865</v>
      </c>
      <c r="J28" s="116" t="s">
        <v>676</v>
      </c>
      <c r="K28" s="282" t="s">
        <v>677</v>
      </c>
      <c r="L28" s="411">
        <v>64.62</v>
      </c>
    </row>
    <row r="29" spans="2:12" ht="13.5" thickBot="1">
      <c r="B29" s="89"/>
      <c r="C29" s="130" t="str">
        <f t="shared" si="0"/>
        <v>MK 29655</v>
      </c>
      <c r="D29" s="131" t="str">
        <f t="shared" si="1"/>
        <v>MK 44306LH</v>
      </c>
      <c r="E29" s="132" t="s">
        <v>678</v>
      </c>
      <c r="F29" s="133">
        <v>110</v>
      </c>
      <c r="G29" s="134">
        <v>105</v>
      </c>
      <c r="H29" s="132"/>
      <c r="I29" s="135">
        <v>5.115</v>
      </c>
      <c r="J29" s="130" t="s">
        <v>679</v>
      </c>
      <c r="K29" s="284" t="s">
        <v>680</v>
      </c>
      <c r="L29" s="411">
        <v>74.94</v>
      </c>
    </row>
    <row r="30" spans="2:12" ht="3" customHeight="1">
      <c r="B30" s="89"/>
      <c r="C30" s="136"/>
      <c r="D30" s="136"/>
      <c r="E30" s="136"/>
      <c r="F30" s="137"/>
      <c r="G30" s="137"/>
      <c r="H30" s="137"/>
      <c r="I30" s="138"/>
      <c r="J30" s="137"/>
      <c r="K30" s="137"/>
      <c r="L30" s="411">
        <v>0</v>
      </c>
    </row>
    <row r="31" spans="2:12" ht="13.5" thickBot="1">
      <c r="B31" s="89"/>
      <c r="C31" s="99" t="s">
        <v>681</v>
      </c>
      <c r="D31" s="89"/>
      <c r="E31" s="89"/>
      <c r="F31" s="89"/>
      <c r="G31" s="89"/>
      <c r="H31" s="89"/>
      <c r="I31" s="139"/>
      <c r="J31" s="89"/>
      <c r="K31" s="89"/>
      <c r="L31" s="411">
        <v>0</v>
      </c>
    </row>
    <row r="32" spans="2:12" ht="12.75" customHeight="1" thickBot="1">
      <c r="B32" s="89"/>
      <c r="C32" s="100" t="s">
        <v>611</v>
      </c>
      <c r="D32" s="100" t="s">
        <v>612</v>
      </c>
      <c r="E32" s="100" t="s">
        <v>613</v>
      </c>
      <c r="F32" s="101" t="s">
        <v>614</v>
      </c>
      <c r="G32" s="456" t="s">
        <v>682</v>
      </c>
      <c r="H32" s="457"/>
      <c r="I32" s="460" t="s">
        <v>616</v>
      </c>
      <c r="J32" s="436" t="s">
        <v>617</v>
      </c>
      <c r="K32" s="455"/>
      <c r="L32" s="411"/>
    </row>
    <row r="33" spans="2:12" ht="12.75" customHeight="1" thickBot="1">
      <c r="B33" s="89"/>
      <c r="C33" s="102" t="s">
        <v>618</v>
      </c>
      <c r="D33" s="102" t="s">
        <v>618</v>
      </c>
      <c r="E33" s="102" t="s">
        <v>619</v>
      </c>
      <c r="F33" s="102" t="s">
        <v>620</v>
      </c>
      <c r="G33" s="458"/>
      <c r="H33" s="459"/>
      <c r="I33" s="461"/>
      <c r="J33" s="103" t="s">
        <v>611</v>
      </c>
      <c r="K33" s="279" t="s">
        <v>612</v>
      </c>
      <c r="L33" s="411"/>
    </row>
    <row r="34" spans="2:12" ht="12.75">
      <c r="B34" s="89"/>
      <c r="C34" s="106" t="str">
        <f aca="true" t="shared" si="2" ref="C34:C53">CONCATENATE("MK",MID(J34,2,20))</f>
        <v>MK 29619</v>
      </c>
      <c r="D34" s="107" t="str">
        <f aca="true" t="shared" si="3" ref="D34:D53">CONCATENATE("MK",MID(K34,2,20),"LH")</f>
        <v>MK 44307LH</v>
      </c>
      <c r="E34" s="106" t="s">
        <v>621</v>
      </c>
      <c r="F34" s="107">
        <v>22</v>
      </c>
      <c r="G34" s="108">
        <v>20</v>
      </c>
      <c r="H34" s="109"/>
      <c r="I34" s="110">
        <v>0.054</v>
      </c>
      <c r="J34" s="106" t="s">
        <v>683</v>
      </c>
      <c r="K34" s="280" t="s">
        <v>684</v>
      </c>
      <c r="L34" s="411">
        <v>8.77</v>
      </c>
    </row>
    <row r="35" spans="2:12" ht="12.75">
      <c r="B35" s="89"/>
      <c r="C35" s="111" t="str">
        <f t="shared" si="2"/>
        <v>MK 29621</v>
      </c>
      <c r="D35" s="112" t="str">
        <f t="shared" si="3"/>
        <v>MK 44308LH</v>
      </c>
      <c r="E35" s="111" t="s">
        <v>624</v>
      </c>
      <c r="F35" s="112">
        <v>22</v>
      </c>
      <c r="G35" s="113">
        <v>20</v>
      </c>
      <c r="H35" s="114"/>
      <c r="I35" s="115">
        <v>0.056</v>
      </c>
      <c r="J35" s="111" t="s">
        <v>685</v>
      </c>
      <c r="K35" s="281" t="s">
        <v>686</v>
      </c>
      <c r="L35" s="411">
        <v>9.96</v>
      </c>
    </row>
    <row r="36" spans="2:12" ht="12.75">
      <c r="B36" s="89"/>
      <c r="C36" s="111" t="str">
        <f t="shared" si="2"/>
        <v>MK 29622</v>
      </c>
      <c r="D36" s="112" t="str">
        <f t="shared" si="3"/>
        <v>MK 44309LH</v>
      </c>
      <c r="E36" s="111" t="s">
        <v>627</v>
      </c>
      <c r="F36" s="112">
        <v>26</v>
      </c>
      <c r="G36" s="113">
        <v>24</v>
      </c>
      <c r="H36" s="114"/>
      <c r="I36" s="115">
        <v>0.092</v>
      </c>
      <c r="J36" s="111" t="s">
        <v>687</v>
      </c>
      <c r="K36" s="281" t="s">
        <v>688</v>
      </c>
      <c r="L36" s="411">
        <v>13.22</v>
      </c>
    </row>
    <row r="37" spans="2:12" ht="12.75">
      <c r="B37" s="89"/>
      <c r="C37" s="116" t="str">
        <f t="shared" si="2"/>
        <v>MK 29623</v>
      </c>
      <c r="D37" s="117" t="str">
        <f t="shared" si="3"/>
        <v>MK 44310LH</v>
      </c>
      <c r="E37" s="116" t="s">
        <v>630</v>
      </c>
      <c r="F37" s="117">
        <v>30</v>
      </c>
      <c r="G37" s="118">
        <v>28</v>
      </c>
      <c r="H37" s="119"/>
      <c r="I37" s="120">
        <v>0.108</v>
      </c>
      <c r="J37" s="116" t="s">
        <v>689</v>
      </c>
      <c r="K37" s="282" t="s">
        <v>690</v>
      </c>
      <c r="L37" s="411">
        <v>15.36</v>
      </c>
    </row>
    <row r="38" spans="2:12" ht="12.75">
      <c r="B38" s="89"/>
      <c r="C38" s="111" t="str">
        <f t="shared" si="2"/>
        <v>MK 29624</v>
      </c>
      <c r="D38" s="112" t="str">
        <f t="shared" si="3"/>
        <v>MK 44311LH</v>
      </c>
      <c r="E38" s="111" t="s">
        <v>633</v>
      </c>
      <c r="F38" s="112">
        <v>36</v>
      </c>
      <c r="G38" s="113">
        <v>32</v>
      </c>
      <c r="H38" s="114"/>
      <c r="I38" s="115">
        <v>0.24</v>
      </c>
      <c r="J38" s="111" t="s">
        <v>691</v>
      </c>
      <c r="K38" s="281" t="s">
        <v>692</v>
      </c>
      <c r="L38" s="411">
        <v>19.03</v>
      </c>
    </row>
    <row r="39" spans="2:12" ht="12.75">
      <c r="B39" s="89"/>
      <c r="C39" s="124" t="str">
        <f t="shared" si="2"/>
        <v>MK 29625</v>
      </c>
      <c r="D39" s="125" t="str">
        <f t="shared" si="3"/>
        <v>MK 44312LH</v>
      </c>
      <c r="E39" s="124" t="s">
        <v>636</v>
      </c>
      <c r="F39" s="125">
        <v>40</v>
      </c>
      <c r="G39" s="126">
        <v>36</v>
      </c>
      <c r="H39" s="127"/>
      <c r="I39" s="128">
        <v>0.332</v>
      </c>
      <c r="J39" s="124" t="s">
        <v>693</v>
      </c>
      <c r="K39" s="283" t="s">
        <v>694</v>
      </c>
      <c r="L39" s="411">
        <v>21.28</v>
      </c>
    </row>
    <row r="40" spans="2:12" ht="12.75">
      <c r="B40" s="89"/>
      <c r="C40" s="116" t="str">
        <f t="shared" si="2"/>
        <v>MK 29626</v>
      </c>
      <c r="D40" s="117" t="str">
        <f t="shared" si="3"/>
        <v>MK 44313LH</v>
      </c>
      <c r="E40" s="116" t="s">
        <v>639</v>
      </c>
      <c r="F40" s="117">
        <v>45</v>
      </c>
      <c r="G40" s="118">
        <v>40</v>
      </c>
      <c r="H40" s="119"/>
      <c r="I40" s="120">
        <v>0.468</v>
      </c>
      <c r="J40" s="116" t="s">
        <v>695</v>
      </c>
      <c r="K40" s="282" t="s">
        <v>696</v>
      </c>
      <c r="L40" s="411">
        <v>28.64</v>
      </c>
    </row>
    <row r="41" spans="2:12" ht="12.75">
      <c r="B41" s="89"/>
      <c r="C41" s="111" t="str">
        <f t="shared" si="2"/>
        <v>MK 29627</v>
      </c>
      <c r="D41" s="112" t="str">
        <f t="shared" si="3"/>
        <v>MK 44314LH</v>
      </c>
      <c r="E41" s="111" t="s">
        <v>642</v>
      </c>
      <c r="F41" s="112">
        <v>45</v>
      </c>
      <c r="G41" s="113">
        <v>44</v>
      </c>
      <c r="H41" s="114"/>
      <c r="I41" s="115">
        <v>0.498</v>
      </c>
      <c r="J41" s="111" t="s">
        <v>697</v>
      </c>
      <c r="K41" s="281" t="s">
        <v>698</v>
      </c>
      <c r="L41" s="411">
        <v>30.89</v>
      </c>
    </row>
    <row r="42" spans="2:12" ht="12.75">
      <c r="B42" s="89"/>
      <c r="C42" s="124" t="str">
        <f t="shared" si="2"/>
        <v>MK 29628</v>
      </c>
      <c r="D42" s="125" t="str">
        <f t="shared" si="3"/>
        <v>MK 44315LH</v>
      </c>
      <c r="E42" s="124" t="s">
        <v>645</v>
      </c>
      <c r="F42" s="125">
        <v>50</v>
      </c>
      <c r="G42" s="126">
        <v>48</v>
      </c>
      <c r="H42" s="127"/>
      <c r="I42" s="128">
        <v>0.67</v>
      </c>
      <c r="J42" s="124" t="s">
        <v>699</v>
      </c>
      <c r="K42" s="283" t="s">
        <v>700</v>
      </c>
      <c r="L42" s="411">
        <v>35.93</v>
      </c>
    </row>
    <row r="43" spans="2:12" ht="12.75">
      <c r="B43" s="89"/>
      <c r="C43" s="116" t="str">
        <f t="shared" si="2"/>
        <v>MK 29629</v>
      </c>
      <c r="D43" s="117" t="str">
        <f>CONCATENATE("MK ",MID(K43,2,20),"LH")</f>
        <v>MK 44316LH</v>
      </c>
      <c r="E43" s="116" t="s">
        <v>648</v>
      </c>
      <c r="F43" s="117">
        <v>50</v>
      </c>
      <c r="G43" s="118">
        <v>52</v>
      </c>
      <c r="H43" s="119"/>
      <c r="I43" s="120">
        <v>0.69</v>
      </c>
      <c r="J43" s="116" t="s">
        <v>701</v>
      </c>
      <c r="K43" s="282" t="s">
        <v>702</v>
      </c>
      <c r="L43" s="411">
        <v>38.95</v>
      </c>
    </row>
    <row r="44" spans="2:12" ht="12.75">
      <c r="B44" s="89"/>
      <c r="C44" s="111" t="str">
        <f t="shared" si="2"/>
        <v>MK 29630</v>
      </c>
      <c r="D44" s="112" t="str">
        <f t="shared" si="3"/>
        <v>MK 44317LH</v>
      </c>
      <c r="E44" s="111" t="s">
        <v>651</v>
      </c>
      <c r="F44" s="112">
        <v>60</v>
      </c>
      <c r="G44" s="113">
        <v>56</v>
      </c>
      <c r="H44" s="114"/>
      <c r="I44" s="115">
        <v>1.134</v>
      </c>
      <c r="J44" s="111" t="s">
        <v>703</v>
      </c>
      <c r="K44" s="281" t="s">
        <v>704</v>
      </c>
      <c r="L44" s="411">
        <v>50.63</v>
      </c>
    </row>
    <row r="45" spans="2:12" ht="12.75">
      <c r="B45" s="89"/>
      <c r="C45" s="124" t="str">
        <f t="shared" si="2"/>
        <v>MK 29631</v>
      </c>
      <c r="D45" s="125" t="str">
        <f t="shared" si="3"/>
        <v>MK 44318LH</v>
      </c>
      <c r="E45" s="124" t="s">
        <v>654</v>
      </c>
      <c r="F45" s="125">
        <v>60</v>
      </c>
      <c r="G45" s="126">
        <v>60</v>
      </c>
      <c r="H45" s="127"/>
      <c r="I45" s="128">
        <v>1.182</v>
      </c>
      <c r="J45" s="124" t="s">
        <v>705</v>
      </c>
      <c r="K45" s="283" t="s">
        <v>706</v>
      </c>
      <c r="L45" s="411">
        <v>58.04</v>
      </c>
    </row>
    <row r="46" spans="2:12" ht="12.75">
      <c r="B46" s="89"/>
      <c r="C46" s="116" t="str">
        <f t="shared" si="2"/>
        <v>MK 29632</v>
      </c>
      <c r="D46" s="117" t="str">
        <f t="shared" si="3"/>
        <v>MK 44319LH</v>
      </c>
      <c r="E46" s="111" t="s">
        <v>657</v>
      </c>
      <c r="F46" s="117">
        <v>60</v>
      </c>
      <c r="G46" s="118">
        <v>64</v>
      </c>
      <c r="H46" s="119"/>
      <c r="I46" s="120">
        <v>1.202</v>
      </c>
      <c r="J46" s="116" t="s">
        <v>707</v>
      </c>
      <c r="K46" s="282" t="s">
        <v>708</v>
      </c>
      <c r="L46" s="411">
        <v>65.34</v>
      </c>
    </row>
    <row r="47" spans="2:12" ht="12.75">
      <c r="B47" s="89"/>
      <c r="C47" s="111" t="str">
        <f t="shared" si="2"/>
        <v>MK 29633</v>
      </c>
      <c r="D47" s="112" t="str">
        <f t="shared" si="3"/>
        <v>MK 44320LH</v>
      </c>
      <c r="E47" s="111" t="s">
        <v>660</v>
      </c>
      <c r="F47" s="112">
        <v>75</v>
      </c>
      <c r="G47" s="113">
        <v>72</v>
      </c>
      <c r="H47" s="114"/>
      <c r="I47" s="115">
        <v>2.252</v>
      </c>
      <c r="J47" s="111" t="s">
        <v>709</v>
      </c>
      <c r="K47" s="281" t="s">
        <v>710</v>
      </c>
      <c r="L47" s="411">
        <v>91.78</v>
      </c>
    </row>
    <row r="48" spans="2:12" ht="12.75">
      <c r="B48" s="89"/>
      <c r="C48" s="124" t="str">
        <f t="shared" si="2"/>
        <v>MK 29634</v>
      </c>
      <c r="D48" s="125" t="str">
        <f t="shared" si="3"/>
        <v>MK 44321LH</v>
      </c>
      <c r="E48" s="124" t="s">
        <v>663</v>
      </c>
      <c r="F48" s="125">
        <v>80</v>
      </c>
      <c r="G48" s="126">
        <v>80</v>
      </c>
      <c r="H48" s="127"/>
      <c r="I48" s="128">
        <v>2.794</v>
      </c>
      <c r="J48" s="124" t="s">
        <v>711</v>
      </c>
      <c r="K48" s="283" t="s">
        <v>712</v>
      </c>
      <c r="L48" s="411">
        <v>124.09</v>
      </c>
    </row>
    <row r="49" spans="2:12" ht="12.75">
      <c r="B49" s="89"/>
      <c r="C49" s="116" t="str">
        <f t="shared" si="2"/>
        <v>MK 29635</v>
      </c>
      <c r="D49" s="117" t="str">
        <f t="shared" si="3"/>
        <v>MK 44322LH</v>
      </c>
      <c r="E49" s="111" t="s">
        <v>666</v>
      </c>
      <c r="F49" s="117">
        <v>80</v>
      </c>
      <c r="G49" s="118">
        <v>88</v>
      </c>
      <c r="H49" s="119"/>
      <c r="I49" s="120">
        <v>2.872</v>
      </c>
      <c r="J49" s="116" t="s">
        <v>713</v>
      </c>
      <c r="K49" s="282" t="s">
        <v>714</v>
      </c>
      <c r="L49" s="411">
        <v>138.74</v>
      </c>
    </row>
    <row r="50" spans="2:12" ht="12.75">
      <c r="B50" s="89"/>
      <c r="C50" s="111" t="str">
        <f t="shared" si="2"/>
        <v>MK 29636</v>
      </c>
      <c r="D50" s="112" t="str">
        <f t="shared" si="3"/>
        <v>MK 44323LH</v>
      </c>
      <c r="E50" s="111" t="s">
        <v>669</v>
      </c>
      <c r="F50" s="112">
        <v>90</v>
      </c>
      <c r="G50" s="113">
        <v>96</v>
      </c>
      <c r="H50" s="114"/>
      <c r="I50" s="115">
        <v>3.984</v>
      </c>
      <c r="J50" s="111" t="s">
        <v>715</v>
      </c>
      <c r="K50" s="281" t="s">
        <v>716</v>
      </c>
      <c r="L50" s="411">
        <v>187.23</v>
      </c>
    </row>
    <row r="51" spans="2:12" ht="12.75">
      <c r="B51" s="89"/>
      <c r="C51" s="111" t="str">
        <f t="shared" si="2"/>
        <v>MK 29637</v>
      </c>
      <c r="D51" s="112" t="str">
        <f t="shared" si="3"/>
        <v>MK 44324LH</v>
      </c>
      <c r="E51" s="111" t="s">
        <v>672</v>
      </c>
      <c r="F51" s="112">
        <v>90</v>
      </c>
      <c r="G51" s="113">
        <v>100</v>
      </c>
      <c r="H51" s="114"/>
      <c r="I51" s="115">
        <v>4.12</v>
      </c>
      <c r="J51" s="111" t="s">
        <v>717</v>
      </c>
      <c r="K51" s="283" t="s">
        <v>718</v>
      </c>
      <c r="L51" s="411">
        <v>234.96</v>
      </c>
    </row>
    <row r="52" spans="2:12" ht="12.75">
      <c r="B52" s="89"/>
      <c r="C52" s="116" t="str">
        <f t="shared" si="2"/>
        <v>MK 29638</v>
      </c>
      <c r="D52" s="122" t="str">
        <f t="shared" si="3"/>
        <v>MK 44325LH</v>
      </c>
      <c r="E52" s="119" t="s">
        <v>675</v>
      </c>
      <c r="F52" s="117">
        <v>100</v>
      </c>
      <c r="G52" s="118">
        <v>120</v>
      </c>
      <c r="H52" s="119"/>
      <c r="I52" s="129">
        <v>5.678</v>
      </c>
      <c r="J52" s="116" t="s">
        <v>719</v>
      </c>
      <c r="K52" s="282" t="s">
        <v>720</v>
      </c>
      <c r="L52" s="411">
        <v>279.01</v>
      </c>
    </row>
    <row r="53" spans="2:12" ht="13.5" thickBot="1">
      <c r="B53" s="89"/>
      <c r="C53" s="130" t="str">
        <f t="shared" si="2"/>
        <v>MK 29639</v>
      </c>
      <c r="D53" s="131" t="str">
        <f t="shared" si="3"/>
        <v>MK 44326LH</v>
      </c>
      <c r="E53" s="132" t="s">
        <v>678</v>
      </c>
      <c r="F53" s="133">
        <v>110</v>
      </c>
      <c r="G53" s="134">
        <v>140</v>
      </c>
      <c r="H53" s="132"/>
      <c r="I53" s="135">
        <v>8.205</v>
      </c>
      <c r="J53" s="130" t="s">
        <v>721</v>
      </c>
      <c r="K53" s="284" t="s">
        <v>722</v>
      </c>
      <c r="L53" s="411">
        <v>345</v>
      </c>
    </row>
    <row r="54" ht="3.75" customHeight="1">
      <c r="L54" s="411">
        <v>0</v>
      </c>
    </row>
    <row r="55" spans="3:12" ht="14.25">
      <c r="C55" s="91" t="s">
        <v>723</v>
      </c>
      <c r="D55" s="89"/>
      <c r="E55" s="89"/>
      <c r="F55" s="89"/>
      <c r="G55" s="89"/>
      <c r="H55" s="89"/>
      <c r="I55" s="89"/>
      <c r="J55" s="92"/>
      <c r="K55" s="93"/>
      <c r="L55" s="411">
        <v>0</v>
      </c>
    </row>
    <row r="56" spans="3:12" ht="12.75">
      <c r="C56" s="97" t="s">
        <v>607</v>
      </c>
      <c r="D56" s="89"/>
      <c r="E56" s="89"/>
      <c r="F56" s="89"/>
      <c r="G56" s="89"/>
      <c r="H56" s="89"/>
      <c r="I56" s="89"/>
      <c r="J56" s="95"/>
      <c r="K56" s="96"/>
      <c r="L56" s="411">
        <v>0</v>
      </c>
    </row>
    <row r="57" spans="3:12" ht="12.75">
      <c r="C57" s="98" t="s">
        <v>608</v>
      </c>
      <c r="D57" s="89"/>
      <c r="E57" s="89"/>
      <c r="F57" s="89"/>
      <c r="G57" s="89"/>
      <c r="H57" s="89"/>
      <c r="I57" s="89"/>
      <c r="J57" s="95"/>
      <c r="K57" s="96"/>
      <c r="L57" s="411">
        <v>0</v>
      </c>
    </row>
    <row r="58" spans="3:12" ht="12.75">
      <c r="C58" s="99" t="s">
        <v>609</v>
      </c>
      <c r="D58" s="89"/>
      <c r="E58" s="89"/>
      <c r="F58" s="89"/>
      <c r="G58" s="89"/>
      <c r="H58" s="89"/>
      <c r="I58" s="89"/>
      <c r="J58" s="95"/>
      <c r="K58" s="96"/>
      <c r="L58" s="411">
        <v>0</v>
      </c>
    </row>
    <row r="59" spans="3:12" ht="13.5" thickBot="1">
      <c r="C59" s="99" t="s">
        <v>724</v>
      </c>
      <c r="D59" s="89"/>
      <c r="E59" s="89"/>
      <c r="F59" s="89"/>
      <c r="G59" s="89"/>
      <c r="H59" s="89"/>
      <c r="I59" s="89"/>
      <c r="J59" s="95"/>
      <c r="K59" s="96"/>
      <c r="L59" s="411">
        <v>0</v>
      </c>
    </row>
    <row r="60" spans="3:12" ht="12.75" customHeight="1" thickBot="1">
      <c r="C60" s="140" t="s">
        <v>611</v>
      </c>
      <c r="D60" s="140" t="s">
        <v>612</v>
      </c>
      <c r="E60" s="141" t="s">
        <v>613</v>
      </c>
      <c r="F60" s="463" t="s">
        <v>725</v>
      </c>
      <c r="G60" s="456" t="s">
        <v>615</v>
      </c>
      <c r="H60" s="457"/>
      <c r="I60" s="463" t="s">
        <v>616</v>
      </c>
      <c r="J60" s="453" t="s">
        <v>617</v>
      </c>
      <c r="K60" s="454"/>
      <c r="L60" s="411"/>
    </row>
    <row r="61" spans="3:12" ht="12.75" customHeight="1" thickBot="1">
      <c r="C61" s="142" t="s">
        <v>618</v>
      </c>
      <c r="D61" s="142" t="s">
        <v>618</v>
      </c>
      <c r="E61" s="143" t="s">
        <v>619</v>
      </c>
      <c r="F61" s="464"/>
      <c r="G61" s="458"/>
      <c r="H61" s="459"/>
      <c r="I61" s="464"/>
      <c r="J61" s="103" t="s">
        <v>611</v>
      </c>
      <c r="K61" s="279" t="s">
        <v>612</v>
      </c>
      <c r="L61" s="411"/>
    </row>
    <row r="62" spans="3:12" ht="12.75">
      <c r="C62" s="144" t="str">
        <f aca="true" t="shared" si="4" ref="C62:C81">CONCATENATE("MS",MID(J62,2,20))</f>
        <v>MS 29657</v>
      </c>
      <c r="D62" s="145" t="str">
        <f aca="true" t="shared" si="5" ref="D62:D81">CONCATENATE("MS ",MID(K62,2,20),"LH")</f>
        <v>MS 44370LH</v>
      </c>
      <c r="E62" s="146" t="s">
        <v>621</v>
      </c>
      <c r="F62" s="147">
        <v>17</v>
      </c>
      <c r="G62" s="148">
        <v>15</v>
      </c>
      <c r="H62" s="149"/>
      <c r="I62" s="150">
        <v>0.022</v>
      </c>
      <c r="J62" s="146" t="s">
        <v>726</v>
      </c>
      <c r="K62" s="285" t="s">
        <v>727</v>
      </c>
      <c r="L62" s="411">
        <v>4.03</v>
      </c>
    </row>
    <row r="63" spans="3:12" ht="12.75">
      <c r="C63" s="151" t="str">
        <f t="shared" si="4"/>
        <v>MS 29659</v>
      </c>
      <c r="D63" s="152" t="str">
        <f t="shared" si="5"/>
        <v>MS  44371LH</v>
      </c>
      <c r="E63" s="151" t="s">
        <v>624</v>
      </c>
      <c r="F63" s="152">
        <v>17</v>
      </c>
      <c r="G63" s="153">
        <v>15</v>
      </c>
      <c r="H63" s="154"/>
      <c r="I63" s="155">
        <v>0.022</v>
      </c>
      <c r="J63" s="151" t="s">
        <v>728</v>
      </c>
      <c r="K63" s="286" t="s">
        <v>729</v>
      </c>
      <c r="L63" s="411">
        <v>4.39</v>
      </c>
    </row>
    <row r="64" spans="3:12" ht="12.75">
      <c r="C64" s="151" t="str">
        <f t="shared" si="4"/>
        <v>MS 29660</v>
      </c>
      <c r="D64" s="152" t="str">
        <f t="shared" si="5"/>
        <v>MS  44372LH</v>
      </c>
      <c r="E64" s="151" t="s">
        <v>627</v>
      </c>
      <c r="F64" s="152">
        <v>19</v>
      </c>
      <c r="G64" s="153">
        <v>18</v>
      </c>
      <c r="H64" s="154"/>
      <c r="I64" s="155">
        <v>0.033</v>
      </c>
      <c r="J64" s="151" t="s">
        <v>730</v>
      </c>
      <c r="K64" s="286" t="s">
        <v>731</v>
      </c>
      <c r="L64" s="411">
        <v>4.92</v>
      </c>
    </row>
    <row r="65" spans="3:12" ht="12.75">
      <c r="C65" s="156" t="str">
        <f t="shared" si="4"/>
        <v>MS 29661</v>
      </c>
      <c r="D65" s="157" t="str">
        <f t="shared" si="5"/>
        <v>MS  44373LH</v>
      </c>
      <c r="E65" s="156" t="s">
        <v>630</v>
      </c>
      <c r="F65" s="157">
        <v>22</v>
      </c>
      <c r="G65" s="158">
        <v>21</v>
      </c>
      <c r="H65" s="159"/>
      <c r="I65" s="160">
        <v>0.056</v>
      </c>
      <c r="J65" s="156" t="s">
        <v>732</v>
      </c>
      <c r="K65" s="287" t="s">
        <v>733</v>
      </c>
      <c r="L65" s="411">
        <v>5.93</v>
      </c>
    </row>
    <row r="66" spans="3:12" ht="12.75">
      <c r="C66" s="151" t="str">
        <f t="shared" si="4"/>
        <v>MS 29662</v>
      </c>
      <c r="D66" s="152" t="str">
        <f t="shared" si="5"/>
        <v>MS  44374LH</v>
      </c>
      <c r="E66" s="151" t="s">
        <v>633</v>
      </c>
      <c r="F66" s="152">
        <v>27</v>
      </c>
      <c r="G66" s="153">
        <v>24</v>
      </c>
      <c r="H66" s="154"/>
      <c r="I66" s="155">
        <v>0.09</v>
      </c>
      <c r="J66" s="151" t="s">
        <v>734</v>
      </c>
      <c r="K66" s="286" t="s">
        <v>735</v>
      </c>
      <c r="L66" s="411">
        <v>7</v>
      </c>
    </row>
    <row r="67" spans="3:12" ht="12.75">
      <c r="C67" s="162" t="str">
        <f t="shared" si="4"/>
        <v>MS 29663</v>
      </c>
      <c r="D67" s="163" t="str">
        <f t="shared" si="5"/>
        <v>MS  44375LH</v>
      </c>
      <c r="E67" s="162" t="s">
        <v>636</v>
      </c>
      <c r="F67" s="163">
        <v>27</v>
      </c>
      <c r="G67" s="164">
        <v>27</v>
      </c>
      <c r="H67" s="165"/>
      <c r="I67" s="166">
        <v>0.095</v>
      </c>
      <c r="J67" s="162" t="s">
        <v>736</v>
      </c>
      <c r="K67" s="288" t="s">
        <v>737</v>
      </c>
      <c r="L67" s="411">
        <v>8.06</v>
      </c>
    </row>
    <row r="68" spans="3:12" ht="12.75">
      <c r="C68" s="156" t="str">
        <f t="shared" si="4"/>
        <v>MS 29664</v>
      </c>
      <c r="D68" s="157" t="str">
        <f t="shared" si="5"/>
        <v>MS  44376LH</v>
      </c>
      <c r="E68" s="156" t="s">
        <v>639</v>
      </c>
      <c r="F68" s="157">
        <v>30</v>
      </c>
      <c r="G68" s="158">
        <v>30</v>
      </c>
      <c r="H68" s="159"/>
      <c r="I68" s="160">
        <v>0.123</v>
      </c>
      <c r="J68" s="156" t="s">
        <v>738</v>
      </c>
      <c r="K68" s="287" t="s">
        <v>739</v>
      </c>
      <c r="L68" s="411">
        <v>9.6</v>
      </c>
    </row>
    <row r="69" spans="3:12" ht="12.75">
      <c r="C69" s="151" t="str">
        <f t="shared" si="4"/>
        <v>MS 29665</v>
      </c>
      <c r="D69" s="152" t="str">
        <f t="shared" si="5"/>
        <v>MS  44377LH</v>
      </c>
      <c r="E69" s="151" t="s">
        <v>642</v>
      </c>
      <c r="F69" s="152">
        <v>30</v>
      </c>
      <c r="G69" s="153">
        <v>33</v>
      </c>
      <c r="H69" s="154"/>
      <c r="I69" s="155">
        <v>0.135</v>
      </c>
      <c r="J69" s="151" t="s">
        <v>740</v>
      </c>
      <c r="K69" s="286" t="s">
        <v>741</v>
      </c>
      <c r="L69" s="411">
        <v>10.32</v>
      </c>
    </row>
    <row r="70" spans="3:12" ht="12.75">
      <c r="C70" s="162" t="str">
        <f t="shared" si="4"/>
        <v>MS 29666</v>
      </c>
      <c r="D70" s="163" t="str">
        <f t="shared" si="5"/>
        <v>MS  44378LH</v>
      </c>
      <c r="E70" s="162" t="s">
        <v>645</v>
      </c>
      <c r="F70" s="163">
        <v>36</v>
      </c>
      <c r="G70" s="164">
        <v>36</v>
      </c>
      <c r="H70" s="165"/>
      <c r="I70" s="166">
        <v>0.213</v>
      </c>
      <c r="J70" s="162" t="s">
        <v>742</v>
      </c>
      <c r="K70" s="288" t="s">
        <v>743</v>
      </c>
      <c r="L70" s="411">
        <v>11.32</v>
      </c>
    </row>
    <row r="71" spans="3:12" ht="12.75">
      <c r="C71" s="156" t="str">
        <f t="shared" si="4"/>
        <v>MS 29667</v>
      </c>
      <c r="D71" s="157" t="str">
        <f t="shared" si="5"/>
        <v>MS  44379LH</v>
      </c>
      <c r="E71" s="156" t="s">
        <v>648</v>
      </c>
      <c r="F71" s="157">
        <v>36</v>
      </c>
      <c r="G71" s="158">
        <v>39</v>
      </c>
      <c r="H71" s="159"/>
      <c r="I71" s="160">
        <v>0.225</v>
      </c>
      <c r="J71" s="156" t="s">
        <v>744</v>
      </c>
      <c r="K71" s="287" t="s">
        <v>745</v>
      </c>
      <c r="L71" s="411">
        <v>12.09</v>
      </c>
    </row>
    <row r="72" spans="3:12" ht="12.75">
      <c r="C72" s="151" t="str">
        <f t="shared" si="4"/>
        <v>MS 29668</v>
      </c>
      <c r="D72" s="152" t="str">
        <f t="shared" si="5"/>
        <v>MS  44380LH</v>
      </c>
      <c r="E72" s="151" t="s">
        <v>651</v>
      </c>
      <c r="F72" s="152">
        <v>41</v>
      </c>
      <c r="G72" s="153">
        <v>42</v>
      </c>
      <c r="H72" s="154"/>
      <c r="I72" s="155">
        <v>0.31</v>
      </c>
      <c r="J72" s="151" t="s">
        <v>746</v>
      </c>
      <c r="K72" s="286" t="s">
        <v>747</v>
      </c>
      <c r="L72" s="411">
        <v>12.87</v>
      </c>
    </row>
    <row r="73" spans="3:12" ht="12.75">
      <c r="C73" s="162" t="str">
        <f t="shared" si="4"/>
        <v>MS 29669</v>
      </c>
      <c r="D73" s="163" t="str">
        <f t="shared" si="5"/>
        <v>MS  44381LH</v>
      </c>
      <c r="E73" s="162" t="s">
        <v>654</v>
      </c>
      <c r="F73" s="163">
        <v>46</v>
      </c>
      <c r="G73" s="164">
        <v>45</v>
      </c>
      <c r="H73" s="165"/>
      <c r="I73" s="166">
        <v>0.447</v>
      </c>
      <c r="J73" s="162" t="s">
        <v>748</v>
      </c>
      <c r="K73" s="288" t="s">
        <v>749</v>
      </c>
      <c r="L73" s="411">
        <v>13.99</v>
      </c>
    </row>
    <row r="74" spans="3:12" ht="12.75">
      <c r="C74" s="156" t="str">
        <f t="shared" si="4"/>
        <v>MS 29670</v>
      </c>
      <c r="D74" s="157" t="str">
        <f t="shared" si="5"/>
        <v>MS  44382LH</v>
      </c>
      <c r="E74" s="151" t="s">
        <v>657</v>
      </c>
      <c r="F74" s="157">
        <v>46</v>
      </c>
      <c r="G74" s="158">
        <v>48</v>
      </c>
      <c r="H74" s="159"/>
      <c r="I74" s="160">
        <v>0.455</v>
      </c>
      <c r="J74" s="156" t="s">
        <v>750</v>
      </c>
      <c r="K74" s="287" t="s">
        <v>751</v>
      </c>
      <c r="L74" s="411">
        <v>16.25</v>
      </c>
    </row>
    <row r="75" spans="3:12" ht="12.75">
      <c r="C75" s="151" t="str">
        <f t="shared" si="4"/>
        <v>MS 29671</v>
      </c>
      <c r="D75" s="152" t="str">
        <f t="shared" si="5"/>
        <v>MS  44383LH</v>
      </c>
      <c r="E75" s="151" t="s">
        <v>660</v>
      </c>
      <c r="F75" s="152">
        <v>55</v>
      </c>
      <c r="G75" s="153">
        <v>54</v>
      </c>
      <c r="H75" s="154"/>
      <c r="I75" s="155">
        <v>0.752</v>
      </c>
      <c r="J75" s="151" t="s">
        <v>752</v>
      </c>
      <c r="K75" s="286" t="s">
        <v>753</v>
      </c>
      <c r="L75" s="411">
        <v>16.9</v>
      </c>
    </row>
    <row r="76" spans="3:12" ht="12.75">
      <c r="C76" s="162" t="str">
        <f t="shared" si="4"/>
        <v>MS 29672</v>
      </c>
      <c r="D76" s="163" t="str">
        <f t="shared" si="5"/>
        <v>MS  44384LH</v>
      </c>
      <c r="E76" s="162" t="s">
        <v>663</v>
      </c>
      <c r="F76" s="163">
        <v>65</v>
      </c>
      <c r="G76" s="164">
        <v>60</v>
      </c>
      <c r="H76" s="165"/>
      <c r="I76" s="166">
        <v>1.25</v>
      </c>
      <c r="J76" s="162" t="s">
        <v>754</v>
      </c>
      <c r="K76" s="288" t="s">
        <v>755</v>
      </c>
      <c r="L76" s="411">
        <v>27.87</v>
      </c>
    </row>
    <row r="77" spans="3:12" ht="12.75">
      <c r="C77" s="156" t="str">
        <f t="shared" si="4"/>
        <v>MS 29673</v>
      </c>
      <c r="D77" s="157" t="str">
        <f t="shared" si="5"/>
        <v>MS  44385LH</v>
      </c>
      <c r="E77" s="151" t="s">
        <v>666</v>
      </c>
      <c r="F77" s="157">
        <v>65</v>
      </c>
      <c r="G77" s="158">
        <v>66</v>
      </c>
      <c r="H77" s="159"/>
      <c r="I77" s="160">
        <v>1.32</v>
      </c>
      <c r="J77" s="156" t="s">
        <v>756</v>
      </c>
      <c r="K77" s="287" t="s">
        <v>757</v>
      </c>
      <c r="L77" s="411">
        <v>33.02</v>
      </c>
    </row>
    <row r="78" spans="3:12" ht="12.75">
      <c r="C78" s="151" t="str">
        <f t="shared" si="4"/>
        <v>MS 29674</v>
      </c>
      <c r="D78" s="152" t="str">
        <f t="shared" si="5"/>
        <v>MS  44386LH</v>
      </c>
      <c r="E78" s="151" t="s">
        <v>669</v>
      </c>
      <c r="F78" s="152">
        <v>75</v>
      </c>
      <c r="G78" s="153">
        <v>72</v>
      </c>
      <c r="H78" s="154"/>
      <c r="I78" s="155">
        <v>1.82</v>
      </c>
      <c r="J78" s="151" t="s">
        <v>758</v>
      </c>
      <c r="K78" s="286" t="s">
        <v>759</v>
      </c>
      <c r="L78" s="411">
        <v>38.18</v>
      </c>
    </row>
    <row r="79" spans="3:12" ht="12.75">
      <c r="C79" s="151" t="str">
        <f t="shared" si="4"/>
        <v>MS 29675</v>
      </c>
      <c r="D79" s="152" t="str">
        <f t="shared" si="5"/>
        <v>MS  44387LH</v>
      </c>
      <c r="E79" s="151" t="s">
        <v>672</v>
      </c>
      <c r="F79" s="152">
        <v>75</v>
      </c>
      <c r="G79" s="153">
        <v>75</v>
      </c>
      <c r="H79" s="154"/>
      <c r="I79" s="155">
        <v>1.895</v>
      </c>
      <c r="J79" s="151" t="s">
        <v>760</v>
      </c>
      <c r="K79" s="288" t="s">
        <v>761</v>
      </c>
      <c r="L79" s="411">
        <v>41.21</v>
      </c>
    </row>
    <row r="80" spans="3:12" ht="12.75">
      <c r="C80" s="156" t="str">
        <f t="shared" si="4"/>
        <v>MS 29676</v>
      </c>
      <c r="D80" s="161" t="str">
        <f t="shared" si="5"/>
        <v>MS  44388LH</v>
      </c>
      <c r="E80" s="159" t="s">
        <v>675</v>
      </c>
      <c r="F80" s="157">
        <v>90</v>
      </c>
      <c r="G80" s="158">
        <v>90</v>
      </c>
      <c r="H80" s="159"/>
      <c r="I80" s="167">
        <v>3.285</v>
      </c>
      <c r="J80" s="156" t="s">
        <v>762</v>
      </c>
      <c r="K80" s="287" t="s">
        <v>763</v>
      </c>
      <c r="L80" s="411">
        <v>65.34</v>
      </c>
    </row>
    <row r="81" spans="3:12" ht="13.5" thickBot="1">
      <c r="C81" s="168" t="str">
        <f t="shared" si="4"/>
        <v>MS 29677</v>
      </c>
      <c r="D81" s="169" t="str">
        <f t="shared" si="5"/>
        <v>MS  44389LH</v>
      </c>
      <c r="E81" s="170" t="s">
        <v>678</v>
      </c>
      <c r="F81" s="171">
        <v>90</v>
      </c>
      <c r="G81" s="172">
        <v>105</v>
      </c>
      <c r="H81" s="170"/>
      <c r="I81" s="173">
        <v>3.39</v>
      </c>
      <c r="J81" s="168" t="s">
        <v>764</v>
      </c>
      <c r="K81" s="289" t="s">
        <v>765</v>
      </c>
      <c r="L81" s="411">
        <v>77.13</v>
      </c>
    </row>
    <row r="82" spans="3:11" ht="12.75">
      <c r="C82" s="462" t="s">
        <v>766</v>
      </c>
      <c r="D82" s="462"/>
      <c r="E82" s="462"/>
      <c r="F82" s="462"/>
      <c r="G82" s="462"/>
      <c r="H82" s="462"/>
      <c r="I82" s="462"/>
      <c r="J82" s="174"/>
      <c r="K82" s="174"/>
    </row>
  </sheetData>
  <sheetProtection/>
  <mergeCells count="11">
    <mergeCell ref="I60:I61"/>
    <mergeCell ref="J60:K60"/>
    <mergeCell ref="J8:K8"/>
    <mergeCell ref="G32:H33"/>
    <mergeCell ref="I32:I33"/>
    <mergeCell ref="J32:K32"/>
    <mergeCell ref="C82:I82"/>
    <mergeCell ref="F60:F61"/>
    <mergeCell ref="G8:H9"/>
    <mergeCell ref="I8:I9"/>
    <mergeCell ref="G60:H61"/>
  </mergeCells>
  <printOptions/>
  <pageMargins left="0.25" right="0.25" top="0.75" bottom="0.75" header="0.3" footer="0.3"/>
  <pageSetup fitToHeight="1" fitToWidth="1" horizontalDpi="1200" verticalDpi="12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5"/>
  <sheetViews>
    <sheetView showGridLines="0" zoomScalePageLayoutView="0" workbookViewId="0" topLeftCell="K28">
      <selection activeCell="T30" sqref="T30"/>
    </sheetView>
  </sheetViews>
  <sheetFormatPr defaultColWidth="9.00390625" defaultRowHeight="12.75"/>
  <cols>
    <col min="1" max="1" width="2.625" style="176" customWidth="1"/>
    <col min="2" max="2" width="10.75390625" style="176" customWidth="1"/>
    <col min="3" max="3" width="0.6171875" style="176" customWidth="1"/>
    <col min="4" max="4" width="13.25390625" style="176" customWidth="1"/>
    <col min="5" max="5" width="0.875" style="176" customWidth="1"/>
    <col min="6" max="6" width="8.625" style="176" customWidth="1"/>
    <col min="7" max="9" width="5.25390625" style="176" customWidth="1"/>
    <col min="10" max="10" width="8.875" style="176" bestFit="1" customWidth="1"/>
    <col min="11" max="11" width="5.875" style="176" customWidth="1"/>
    <col min="12" max="12" width="8.875" style="176" customWidth="1"/>
    <col min="13" max="15" width="5.25390625" style="176" customWidth="1"/>
    <col min="16" max="16" width="15.00390625" style="176" customWidth="1"/>
    <col min="17" max="17" width="15.125" style="176" customWidth="1"/>
    <col min="18" max="18" width="11.875" style="176" customWidth="1"/>
    <col min="19" max="19" width="9.125" style="176" customWidth="1"/>
    <col min="20" max="20" width="9.375" style="176" bestFit="1" customWidth="1"/>
    <col min="21" max="21" width="9.125" style="176" customWidth="1"/>
    <col min="22" max="22" width="10.625" style="176" bestFit="1" customWidth="1"/>
    <col min="23" max="16384" width="9.125" style="176" customWidth="1"/>
  </cols>
  <sheetData>
    <row r="2" spans="2:3" ht="15.75">
      <c r="B2" s="175"/>
      <c r="C2" s="175"/>
    </row>
    <row r="3" spans="2:21" ht="15.75" customHeight="1">
      <c r="B3" s="175" t="s">
        <v>767</v>
      </c>
      <c r="C3" s="177"/>
      <c r="P3" s="178"/>
      <c r="Q3" s="179"/>
      <c r="R3" s="479" t="s">
        <v>768</v>
      </c>
      <c r="S3" s="503"/>
      <c r="T3" s="479" t="s">
        <v>768</v>
      </c>
      <c r="U3" s="503"/>
    </row>
    <row r="4" spans="2:21" ht="16.5" customHeight="1">
      <c r="B4" s="97" t="s">
        <v>607</v>
      </c>
      <c r="C4" s="97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180"/>
      <c r="Q4" s="181"/>
      <c r="R4" s="504"/>
      <c r="S4" s="505"/>
      <c r="T4" s="504"/>
      <c r="U4" s="505"/>
    </row>
    <row r="5" spans="2:21" ht="16.5" customHeight="1">
      <c r="B5" s="98" t="s">
        <v>608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180"/>
      <c r="Q5" s="181"/>
      <c r="R5" s="363" t="s">
        <v>887</v>
      </c>
      <c r="S5" s="182"/>
      <c r="T5" s="363" t="s">
        <v>888</v>
      </c>
      <c r="U5" s="182"/>
    </row>
    <row r="6" spans="2:21" ht="16.5" customHeight="1">
      <c r="B6" s="482" t="s">
        <v>769</v>
      </c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184"/>
      <c r="Q6" s="185"/>
      <c r="R6" s="186"/>
      <c r="S6" s="187"/>
      <c r="T6" s="186"/>
      <c r="U6" s="187"/>
    </row>
    <row r="7" spans="2:21" ht="38.25" customHeight="1" thickBot="1">
      <c r="B7" s="483" t="s">
        <v>770</v>
      </c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183"/>
      <c r="N7" s="183"/>
      <c r="O7" s="183"/>
      <c r="P7" s="184"/>
      <c r="Q7" s="185"/>
      <c r="R7" s="188"/>
      <c r="S7" s="189"/>
      <c r="T7" s="188"/>
      <c r="U7" s="189"/>
    </row>
    <row r="8" spans="2:21" ht="13.5" thickBot="1">
      <c r="B8" s="190" t="s">
        <v>611</v>
      </c>
      <c r="C8" s="191"/>
      <c r="D8" s="192" t="s">
        <v>612</v>
      </c>
      <c r="E8" s="191"/>
      <c r="F8" s="192" t="s">
        <v>613</v>
      </c>
      <c r="G8" s="193" t="s">
        <v>771</v>
      </c>
      <c r="H8" s="469" t="s">
        <v>772</v>
      </c>
      <c r="I8" s="469" t="s">
        <v>773</v>
      </c>
      <c r="J8" s="194" t="s">
        <v>774</v>
      </c>
      <c r="K8" s="471" t="s">
        <v>775</v>
      </c>
      <c r="L8" s="472"/>
      <c r="M8" s="473" t="s">
        <v>776</v>
      </c>
      <c r="N8" s="469" t="s">
        <v>777</v>
      </c>
      <c r="O8" s="480" t="s">
        <v>778</v>
      </c>
      <c r="P8" s="436" t="s">
        <v>617</v>
      </c>
      <c r="Q8" s="437"/>
      <c r="R8" s="364"/>
      <c r="S8" s="364"/>
      <c r="T8" s="364"/>
      <c r="U8" s="364"/>
    </row>
    <row r="9" spans="2:21" ht="13.5" thickBot="1">
      <c r="B9" s="195" t="s">
        <v>618</v>
      </c>
      <c r="C9" s="196"/>
      <c r="D9" s="197" t="s">
        <v>618</v>
      </c>
      <c r="E9" s="196"/>
      <c r="F9" s="197" t="s">
        <v>619</v>
      </c>
      <c r="G9" s="198" t="s">
        <v>779</v>
      </c>
      <c r="H9" s="470"/>
      <c r="I9" s="470"/>
      <c r="J9" s="199" t="s">
        <v>780</v>
      </c>
      <c r="K9" s="200" t="s">
        <v>781</v>
      </c>
      <c r="L9" s="201" t="s">
        <v>782</v>
      </c>
      <c r="M9" s="474"/>
      <c r="N9" s="470"/>
      <c r="O9" s="481"/>
      <c r="P9" s="103" t="s">
        <v>611</v>
      </c>
      <c r="Q9" s="103" t="s">
        <v>612</v>
      </c>
      <c r="R9" s="506" t="s">
        <v>895</v>
      </c>
      <c r="S9" s="365"/>
      <c r="T9" s="365"/>
      <c r="U9" s="365"/>
    </row>
    <row r="10" spans="2:18" ht="12.75">
      <c r="B10" s="202" t="str">
        <f>CONCATENATE("MP",MID(P10,2,20))</f>
        <v>MP 44327</v>
      </c>
      <c r="C10" s="203"/>
      <c r="D10" s="204" t="str">
        <f>CONCATENATE("MP",MID(Q10,2,20),"LH")</f>
        <v>MP 44347LH</v>
      </c>
      <c r="E10" s="203"/>
      <c r="F10" s="205" t="s">
        <v>621</v>
      </c>
      <c r="G10" s="206">
        <v>25</v>
      </c>
      <c r="H10" s="207">
        <v>42</v>
      </c>
      <c r="I10" s="207">
        <v>34</v>
      </c>
      <c r="J10" s="208">
        <v>25</v>
      </c>
      <c r="K10" s="209">
        <v>5</v>
      </c>
      <c r="L10" s="210" t="s">
        <v>783</v>
      </c>
      <c r="M10" s="211">
        <v>25</v>
      </c>
      <c r="N10" s="212">
        <v>10</v>
      </c>
      <c r="O10" s="208">
        <v>8</v>
      </c>
      <c r="P10" s="213" t="s">
        <v>784</v>
      </c>
      <c r="Q10" s="214" t="s">
        <v>785</v>
      </c>
      <c r="R10" s="411">
        <v>19.03</v>
      </c>
    </row>
    <row r="11" spans="2:18" ht="12.75">
      <c r="B11" s="215" t="str">
        <f aca="true" t="shared" si="0" ref="B11:B33">CONCATENATE("MP",MID(P11,2,20))</f>
        <v>MP 44328</v>
      </c>
      <c r="C11" s="216"/>
      <c r="D11" s="217" t="str">
        <f aca="true" t="shared" si="1" ref="D11:D33">CONCATENATE("MP",MID(Q11,2,20),"LH")</f>
        <v>MP 44348LH</v>
      </c>
      <c r="E11" s="216"/>
      <c r="F11" s="218" t="s">
        <v>624</v>
      </c>
      <c r="G11" s="219">
        <v>25</v>
      </c>
      <c r="H11" s="220">
        <v>42</v>
      </c>
      <c r="I11" s="220">
        <v>34</v>
      </c>
      <c r="J11" s="221">
        <v>25</v>
      </c>
      <c r="K11" s="222">
        <v>5</v>
      </c>
      <c r="L11" s="223" t="s">
        <v>783</v>
      </c>
      <c r="M11" s="219">
        <v>25</v>
      </c>
      <c r="N11" s="223">
        <v>10</v>
      </c>
      <c r="O11" s="221">
        <v>6</v>
      </c>
      <c r="P11" s="224" t="s">
        <v>786</v>
      </c>
      <c r="Q11" s="225" t="s">
        <v>787</v>
      </c>
      <c r="R11" s="411">
        <v>19.03</v>
      </c>
    </row>
    <row r="12" spans="2:18" ht="12.75">
      <c r="B12" s="215" t="str">
        <f t="shared" si="0"/>
        <v>MP 44329</v>
      </c>
      <c r="C12" s="216"/>
      <c r="D12" s="217" t="str">
        <f t="shared" si="1"/>
        <v>MP 44349LH</v>
      </c>
      <c r="E12" s="216"/>
      <c r="F12" s="218" t="s">
        <v>627</v>
      </c>
      <c r="G12" s="219">
        <v>28</v>
      </c>
      <c r="H12" s="220">
        <v>48</v>
      </c>
      <c r="I12" s="220">
        <v>38</v>
      </c>
      <c r="J12" s="221">
        <v>28</v>
      </c>
      <c r="K12" s="226">
        <v>6</v>
      </c>
      <c r="L12" s="227" t="s">
        <v>788</v>
      </c>
      <c r="M12" s="228">
        <v>35</v>
      </c>
      <c r="N12" s="227">
        <v>12</v>
      </c>
      <c r="O12" s="229">
        <v>8</v>
      </c>
      <c r="P12" s="224" t="s">
        <v>789</v>
      </c>
      <c r="Q12" s="225" t="s">
        <v>790</v>
      </c>
      <c r="R12" s="411">
        <v>21.28</v>
      </c>
    </row>
    <row r="13" spans="2:18" ht="12.75">
      <c r="B13" s="230" t="str">
        <f t="shared" si="0"/>
        <v>MP 44330</v>
      </c>
      <c r="C13" s="231"/>
      <c r="D13" s="232" t="str">
        <f t="shared" si="1"/>
        <v>MP 44350LH</v>
      </c>
      <c r="E13" s="231"/>
      <c r="F13" s="233" t="s">
        <v>630</v>
      </c>
      <c r="G13" s="211">
        <v>28</v>
      </c>
      <c r="H13" s="234">
        <v>48</v>
      </c>
      <c r="I13" s="234">
        <v>38</v>
      </c>
      <c r="J13" s="235">
        <v>28</v>
      </c>
      <c r="K13" s="209">
        <v>6</v>
      </c>
      <c r="L13" s="210" t="s">
        <v>788</v>
      </c>
      <c r="M13" s="211">
        <v>35</v>
      </c>
      <c r="N13" s="234">
        <v>12</v>
      </c>
      <c r="O13" s="235">
        <v>8</v>
      </c>
      <c r="P13" s="236" t="s">
        <v>791</v>
      </c>
      <c r="Q13" s="237" t="s">
        <v>792</v>
      </c>
      <c r="R13" s="411">
        <v>21.28</v>
      </c>
    </row>
    <row r="14" spans="2:18" ht="12.75">
      <c r="B14" s="215" t="str">
        <f t="shared" si="0"/>
        <v>MP 44331</v>
      </c>
      <c r="C14" s="216"/>
      <c r="D14" s="217" t="str">
        <f t="shared" si="1"/>
        <v>MP 44351LH</v>
      </c>
      <c r="E14" s="216"/>
      <c r="F14" s="218" t="s">
        <v>633</v>
      </c>
      <c r="G14" s="219">
        <v>28</v>
      </c>
      <c r="H14" s="220">
        <v>48</v>
      </c>
      <c r="I14" s="220">
        <v>38</v>
      </c>
      <c r="J14" s="221">
        <v>28</v>
      </c>
      <c r="K14" s="222">
        <v>6</v>
      </c>
      <c r="L14" s="223" t="s">
        <v>788</v>
      </c>
      <c r="M14" s="219">
        <v>35</v>
      </c>
      <c r="N14" s="220">
        <v>12</v>
      </c>
      <c r="O14" s="221">
        <v>8</v>
      </c>
      <c r="P14" s="224" t="s">
        <v>793</v>
      </c>
      <c r="Q14" s="225" t="s">
        <v>794</v>
      </c>
      <c r="R14" s="411">
        <v>21.28</v>
      </c>
    </row>
    <row r="15" spans="2:18" ht="12.75">
      <c r="B15" s="238" t="str">
        <f>CONCATENATE("MPP",MID(B14,3,20))</f>
        <v>MPP 44331</v>
      </c>
      <c r="C15" s="239"/>
      <c r="D15" s="240" t="str">
        <f>CONCATENATE("MPP",MID(D14,3,20))</f>
        <v>MPP 44351LH</v>
      </c>
      <c r="E15" s="239"/>
      <c r="F15" s="241" t="s">
        <v>633</v>
      </c>
      <c r="G15" s="242">
        <v>28</v>
      </c>
      <c r="H15" s="243">
        <v>48</v>
      </c>
      <c r="I15" s="243">
        <v>38</v>
      </c>
      <c r="J15" s="244">
        <v>28</v>
      </c>
      <c r="K15" s="245">
        <v>6</v>
      </c>
      <c r="L15" s="246" t="s">
        <v>788</v>
      </c>
      <c r="M15" s="247">
        <v>44</v>
      </c>
      <c r="N15" s="243">
        <v>12</v>
      </c>
      <c r="O15" s="244">
        <v>8</v>
      </c>
      <c r="P15" s="467" t="s">
        <v>795</v>
      </c>
      <c r="Q15" s="468"/>
      <c r="R15" s="411"/>
    </row>
    <row r="16" spans="2:18" ht="12.75">
      <c r="B16" s="248" t="str">
        <f t="shared" si="0"/>
        <v>MP 44332</v>
      </c>
      <c r="C16" s="249"/>
      <c r="D16" s="250" t="str">
        <f t="shared" si="1"/>
        <v>MP 44352LH</v>
      </c>
      <c r="E16" s="249"/>
      <c r="F16" s="251" t="s">
        <v>636</v>
      </c>
      <c r="G16" s="228">
        <v>28</v>
      </c>
      <c r="H16" s="252">
        <v>48</v>
      </c>
      <c r="I16" s="252">
        <v>38</v>
      </c>
      <c r="J16" s="229">
        <v>28</v>
      </c>
      <c r="K16" s="226">
        <v>6</v>
      </c>
      <c r="L16" s="227" t="s">
        <v>788</v>
      </c>
      <c r="M16" s="228">
        <v>35</v>
      </c>
      <c r="N16" s="252">
        <v>12</v>
      </c>
      <c r="O16" s="229">
        <v>8</v>
      </c>
      <c r="P16" s="253" t="s">
        <v>796</v>
      </c>
      <c r="Q16" s="254" t="s">
        <v>797</v>
      </c>
      <c r="R16" s="411">
        <v>43.28</v>
      </c>
    </row>
    <row r="17" spans="2:18" ht="12.75">
      <c r="B17" s="238" t="str">
        <f>CONCATENATE("MPP",MID(B16,3,20))</f>
        <v>MPP 44332</v>
      </c>
      <c r="C17" s="239"/>
      <c r="D17" s="240" t="str">
        <f>CONCATENATE("MPP",MID(D16,3,20))</f>
        <v>MPP 44352LH</v>
      </c>
      <c r="E17" s="239"/>
      <c r="F17" s="241" t="s">
        <v>636</v>
      </c>
      <c r="G17" s="242">
        <v>28</v>
      </c>
      <c r="H17" s="243">
        <v>48</v>
      </c>
      <c r="I17" s="243">
        <v>38</v>
      </c>
      <c r="J17" s="244">
        <v>28</v>
      </c>
      <c r="K17" s="245">
        <v>6</v>
      </c>
      <c r="L17" s="246" t="s">
        <v>788</v>
      </c>
      <c r="M17" s="247">
        <v>44</v>
      </c>
      <c r="N17" s="243">
        <v>12</v>
      </c>
      <c r="O17" s="244">
        <v>8</v>
      </c>
      <c r="P17" s="467" t="s">
        <v>795</v>
      </c>
      <c r="Q17" s="468"/>
      <c r="R17" s="411"/>
    </row>
    <row r="18" spans="2:18" ht="12.75">
      <c r="B18" s="230" t="str">
        <f t="shared" si="0"/>
        <v>MP 44333</v>
      </c>
      <c r="C18" s="231"/>
      <c r="D18" s="232" t="str">
        <f t="shared" si="1"/>
        <v>MP 44353LH</v>
      </c>
      <c r="E18" s="231"/>
      <c r="F18" s="233" t="s">
        <v>639</v>
      </c>
      <c r="G18" s="211">
        <v>32</v>
      </c>
      <c r="H18" s="234">
        <v>55</v>
      </c>
      <c r="I18" s="234">
        <v>45</v>
      </c>
      <c r="J18" s="235">
        <v>32</v>
      </c>
      <c r="K18" s="209">
        <v>7</v>
      </c>
      <c r="L18" s="210" t="s">
        <v>798</v>
      </c>
      <c r="M18" s="211">
        <v>44</v>
      </c>
      <c r="N18" s="234">
        <v>12</v>
      </c>
      <c r="O18" s="235">
        <v>8</v>
      </c>
      <c r="P18" s="236" t="s">
        <v>799</v>
      </c>
      <c r="Q18" s="237" t="s">
        <v>800</v>
      </c>
      <c r="R18" s="411">
        <v>65.34</v>
      </c>
    </row>
    <row r="19" spans="2:18" ht="12.75">
      <c r="B19" s="215" t="str">
        <f t="shared" si="0"/>
        <v>MP 44334</v>
      </c>
      <c r="C19" s="216"/>
      <c r="D19" s="217" t="str">
        <f t="shared" si="1"/>
        <v>MP 44354LH</v>
      </c>
      <c r="E19" s="216"/>
      <c r="F19" s="218" t="s">
        <v>642</v>
      </c>
      <c r="G19" s="219">
        <v>32</v>
      </c>
      <c r="H19" s="220">
        <v>55</v>
      </c>
      <c r="I19" s="220">
        <v>45</v>
      </c>
      <c r="J19" s="221">
        <v>32</v>
      </c>
      <c r="K19" s="222">
        <v>7</v>
      </c>
      <c r="L19" s="223" t="s">
        <v>798</v>
      </c>
      <c r="M19" s="219">
        <v>44</v>
      </c>
      <c r="N19" s="220">
        <v>12</v>
      </c>
      <c r="O19" s="221">
        <v>8</v>
      </c>
      <c r="P19" s="224" t="s">
        <v>801</v>
      </c>
      <c r="Q19" s="225" t="s">
        <v>802</v>
      </c>
      <c r="R19" s="411">
        <v>66.17</v>
      </c>
    </row>
    <row r="20" spans="2:18" ht="12.75">
      <c r="B20" s="248" t="str">
        <f t="shared" si="0"/>
        <v>MP 44335</v>
      </c>
      <c r="C20" s="249"/>
      <c r="D20" s="250" t="str">
        <f t="shared" si="1"/>
        <v>MP 44355LH</v>
      </c>
      <c r="E20" s="249"/>
      <c r="F20" s="251" t="s">
        <v>645</v>
      </c>
      <c r="G20" s="228">
        <v>32</v>
      </c>
      <c r="H20" s="252">
        <v>55</v>
      </c>
      <c r="I20" s="252">
        <v>45</v>
      </c>
      <c r="J20" s="229">
        <v>32</v>
      </c>
      <c r="K20" s="226">
        <v>7</v>
      </c>
      <c r="L20" s="227" t="s">
        <v>798</v>
      </c>
      <c r="M20" s="228">
        <v>44</v>
      </c>
      <c r="N20" s="252">
        <v>12</v>
      </c>
      <c r="O20" s="229">
        <v>8</v>
      </c>
      <c r="P20" s="253" t="s">
        <v>803</v>
      </c>
      <c r="Q20" s="254" t="s">
        <v>804</v>
      </c>
      <c r="R20" s="411">
        <v>66.82</v>
      </c>
    </row>
    <row r="21" spans="2:18" ht="12.75">
      <c r="B21" s="230" t="str">
        <f t="shared" si="0"/>
        <v>MP 44336</v>
      </c>
      <c r="C21" s="231"/>
      <c r="D21" s="232" t="str">
        <f t="shared" si="1"/>
        <v>MP 44357LH</v>
      </c>
      <c r="E21" s="231"/>
      <c r="F21" s="233" t="s">
        <v>648</v>
      </c>
      <c r="G21" s="211">
        <v>38</v>
      </c>
      <c r="H21" s="234">
        <v>62</v>
      </c>
      <c r="I21" s="234">
        <v>50</v>
      </c>
      <c r="J21" s="235">
        <v>38</v>
      </c>
      <c r="K21" s="209">
        <v>7</v>
      </c>
      <c r="L21" s="210" t="s">
        <v>798</v>
      </c>
      <c r="M21" s="211">
        <v>46</v>
      </c>
      <c r="N21" s="234">
        <v>14</v>
      </c>
      <c r="O21" s="235">
        <v>8</v>
      </c>
      <c r="P21" s="236" t="s">
        <v>805</v>
      </c>
      <c r="Q21" s="237" t="s">
        <v>806</v>
      </c>
      <c r="R21" s="411">
        <v>77.13</v>
      </c>
    </row>
    <row r="22" spans="2:18" ht="12.75">
      <c r="B22" s="215" t="str">
        <f t="shared" si="0"/>
        <v>MP 44337</v>
      </c>
      <c r="C22" s="216"/>
      <c r="D22" s="217" t="str">
        <f t="shared" si="1"/>
        <v>MP 44358LH</v>
      </c>
      <c r="E22" s="216"/>
      <c r="F22" s="218" t="s">
        <v>651</v>
      </c>
      <c r="G22" s="219">
        <v>38</v>
      </c>
      <c r="H22" s="220">
        <v>62</v>
      </c>
      <c r="I22" s="220">
        <v>50</v>
      </c>
      <c r="J22" s="221">
        <v>38</v>
      </c>
      <c r="K22" s="222">
        <v>7</v>
      </c>
      <c r="L22" s="223" t="s">
        <v>798</v>
      </c>
      <c r="M22" s="219">
        <v>46</v>
      </c>
      <c r="N22" s="220">
        <v>14</v>
      </c>
      <c r="O22" s="221">
        <v>8</v>
      </c>
      <c r="P22" s="224" t="s">
        <v>807</v>
      </c>
      <c r="Q22" s="225" t="s">
        <v>808</v>
      </c>
      <c r="R22" s="411">
        <v>77.79</v>
      </c>
    </row>
    <row r="23" spans="2:18" ht="12.75">
      <c r="B23" s="248" t="str">
        <f t="shared" si="0"/>
        <v>MP 44338</v>
      </c>
      <c r="C23" s="249"/>
      <c r="D23" s="250" t="str">
        <f t="shared" si="1"/>
        <v>MP 44360LH</v>
      </c>
      <c r="E23" s="249"/>
      <c r="F23" s="251" t="s">
        <v>654</v>
      </c>
      <c r="G23" s="228">
        <v>38</v>
      </c>
      <c r="H23" s="252">
        <v>62</v>
      </c>
      <c r="I23" s="252">
        <v>50</v>
      </c>
      <c r="J23" s="229">
        <v>38</v>
      </c>
      <c r="K23" s="226">
        <v>7</v>
      </c>
      <c r="L23" s="227" t="s">
        <v>798</v>
      </c>
      <c r="M23" s="228">
        <v>46</v>
      </c>
      <c r="N23" s="252">
        <v>14</v>
      </c>
      <c r="O23" s="229">
        <v>8</v>
      </c>
      <c r="P23" s="253" t="s">
        <v>809</v>
      </c>
      <c r="Q23" s="254" t="s">
        <v>810</v>
      </c>
      <c r="R23" s="411">
        <v>79.27</v>
      </c>
    </row>
    <row r="24" spans="2:18" ht="12.75">
      <c r="B24" s="230" t="str">
        <f>CONCATENATE("MP",MID(P24,2,20))</f>
        <v>MP 44339</v>
      </c>
      <c r="C24" s="231"/>
      <c r="D24" s="232" t="str">
        <f>CONCATENATE("MP",MID(Q24,2,20),"LH")</f>
        <v>MP 44361LH</v>
      </c>
      <c r="E24" s="216"/>
      <c r="F24" s="218" t="s">
        <v>657</v>
      </c>
      <c r="G24" s="211">
        <v>45</v>
      </c>
      <c r="H24" s="234">
        <v>70</v>
      </c>
      <c r="I24" s="234">
        <v>58</v>
      </c>
      <c r="J24" s="235">
        <v>45</v>
      </c>
      <c r="K24" s="209">
        <v>7</v>
      </c>
      <c r="L24" s="210" t="s">
        <v>798</v>
      </c>
      <c r="M24" s="211">
        <v>54</v>
      </c>
      <c r="N24" s="234">
        <v>16</v>
      </c>
      <c r="O24" s="235">
        <v>10</v>
      </c>
      <c r="P24" s="236" t="s">
        <v>811</v>
      </c>
      <c r="Q24" s="237" t="s">
        <v>812</v>
      </c>
      <c r="R24" s="411">
        <v>82.23</v>
      </c>
    </row>
    <row r="25" spans="2:18" ht="12.75">
      <c r="B25" s="215" t="str">
        <f t="shared" si="0"/>
        <v>MP 44340</v>
      </c>
      <c r="C25" s="216"/>
      <c r="D25" s="217" t="str">
        <f t="shared" si="1"/>
        <v>MP 44363LH</v>
      </c>
      <c r="E25" s="216"/>
      <c r="F25" s="218" t="s">
        <v>660</v>
      </c>
      <c r="G25" s="219">
        <v>45</v>
      </c>
      <c r="H25" s="220">
        <v>70</v>
      </c>
      <c r="I25" s="220">
        <v>58</v>
      </c>
      <c r="J25" s="221">
        <v>45</v>
      </c>
      <c r="K25" s="222">
        <v>7</v>
      </c>
      <c r="L25" s="223" t="s">
        <v>798</v>
      </c>
      <c r="M25" s="219">
        <v>54</v>
      </c>
      <c r="N25" s="220">
        <v>16</v>
      </c>
      <c r="O25" s="221">
        <v>10</v>
      </c>
      <c r="P25" s="224" t="s">
        <v>813</v>
      </c>
      <c r="Q25" s="225" t="s">
        <v>814</v>
      </c>
      <c r="R25" s="411">
        <v>82.23</v>
      </c>
    </row>
    <row r="26" spans="2:18" ht="12.75">
      <c r="B26" s="238" t="str">
        <f>CONCATENATE("MPP",MID(B25,3,20))</f>
        <v>MPP 44340</v>
      </c>
      <c r="C26" s="239"/>
      <c r="D26" s="240" t="str">
        <f>CONCATENATE("MPP",MID(D25,3,20))</f>
        <v>MPP 44363LH</v>
      </c>
      <c r="E26" s="239"/>
      <c r="F26" s="241" t="s">
        <v>660</v>
      </c>
      <c r="G26" s="242">
        <v>45</v>
      </c>
      <c r="H26" s="243">
        <v>70</v>
      </c>
      <c r="I26" s="243">
        <v>58</v>
      </c>
      <c r="J26" s="244">
        <v>45</v>
      </c>
      <c r="K26" s="245">
        <v>7</v>
      </c>
      <c r="L26" s="246" t="s">
        <v>798</v>
      </c>
      <c r="M26" s="247">
        <v>59</v>
      </c>
      <c r="N26" s="243">
        <v>16</v>
      </c>
      <c r="O26" s="244">
        <v>10</v>
      </c>
      <c r="P26" s="467" t="s">
        <v>795</v>
      </c>
      <c r="Q26" s="468"/>
      <c r="R26" s="411"/>
    </row>
    <row r="27" spans="2:18" ht="12.75">
      <c r="B27" s="248" t="str">
        <f t="shared" si="0"/>
        <v>MP 44341</v>
      </c>
      <c r="C27" s="249"/>
      <c r="D27" s="250" t="str">
        <f t="shared" si="1"/>
        <v>MP 44365LH</v>
      </c>
      <c r="E27" s="249"/>
      <c r="F27" s="251" t="s">
        <v>663</v>
      </c>
      <c r="G27" s="228">
        <v>63</v>
      </c>
      <c r="H27" s="252">
        <v>95</v>
      </c>
      <c r="I27" s="252">
        <v>78</v>
      </c>
      <c r="J27" s="229">
        <v>63</v>
      </c>
      <c r="K27" s="226">
        <v>9</v>
      </c>
      <c r="L27" s="227" t="s">
        <v>815</v>
      </c>
      <c r="M27" s="228">
        <v>66</v>
      </c>
      <c r="N27" s="252">
        <v>16</v>
      </c>
      <c r="O27" s="229">
        <v>12</v>
      </c>
      <c r="P27" s="253" t="s">
        <v>816</v>
      </c>
      <c r="Q27" s="254" t="s">
        <v>817</v>
      </c>
      <c r="R27" s="411">
        <v>91.01</v>
      </c>
    </row>
    <row r="28" spans="2:18" ht="12.75">
      <c r="B28" s="238" t="str">
        <f>CONCATENATE("MPP",MID(B27,3,20))</f>
        <v>MPP 44341</v>
      </c>
      <c r="C28" s="239"/>
      <c r="D28" s="240" t="str">
        <f>CONCATENATE("MPP",MID(D27,3,20))</f>
        <v>MPP 44365LH</v>
      </c>
      <c r="E28" s="239"/>
      <c r="F28" s="241" t="s">
        <v>663</v>
      </c>
      <c r="G28" s="242">
        <v>63</v>
      </c>
      <c r="H28" s="243">
        <v>95</v>
      </c>
      <c r="I28" s="243">
        <v>78</v>
      </c>
      <c r="J28" s="244">
        <v>63</v>
      </c>
      <c r="K28" s="245">
        <v>9</v>
      </c>
      <c r="L28" s="246" t="s">
        <v>815</v>
      </c>
      <c r="M28" s="247">
        <v>73</v>
      </c>
      <c r="N28" s="243">
        <v>16</v>
      </c>
      <c r="O28" s="255">
        <v>12</v>
      </c>
      <c r="P28" s="467" t="s">
        <v>795</v>
      </c>
      <c r="Q28" s="468"/>
      <c r="R28" s="411"/>
    </row>
    <row r="29" spans="2:18" ht="12.75">
      <c r="B29" s="230" t="str">
        <f t="shared" si="0"/>
        <v>MP 44342</v>
      </c>
      <c r="C29" s="231"/>
      <c r="D29" s="232" t="str">
        <f t="shared" si="1"/>
        <v>MP 44366LH</v>
      </c>
      <c r="E29" s="216"/>
      <c r="F29" s="218" t="s">
        <v>666</v>
      </c>
      <c r="G29" s="211">
        <v>63</v>
      </c>
      <c r="H29" s="234">
        <v>95</v>
      </c>
      <c r="I29" s="234">
        <v>78</v>
      </c>
      <c r="J29" s="235">
        <v>63</v>
      </c>
      <c r="K29" s="209">
        <v>9</v>
      </c>
      <c r="L29" s="210" t="s">
        <v>815</v>
      </c>
      <c r="M29" s="211">
        <v>66</v>
      </c>
      <c r="N29" s="234">
        <v>16</v>
      </c>
      <c r="O29" s="235">
        <v>12</v>
      </c>
      <c r="P29" s="236" t="s">
        <v>818</v>
      </c>
      <c r="Q29" s="237" t="s">
        <v>819</v>
      </c>
      <c r="R29" s="411">
        <v>91.78</v>
      </c>
    </row>
    <row r="30" spans="2:18" ht="12.75">
      <c r="B30" s="238" t="str">
        <f>CONCATENATE("MPP",MID(B29,3,20))</f>
        <v>MPP 44342</v>
      </c>
      <c r="C30" s="239"/>
      <c r="D30" s="240" t="str">
        <f>CONCATENATE("MPP",MID(D29,3,20))</f>
        <v>MPP 44366LH</v>
      </c>
      <c r="E30" s="239"/>
      <c r="F30" s="241" t="s">
        <v>666</v>
      </c>
      <c r="G30" s="242">
        <v>63</v>
      </c>
      <c r="H30" s="243">
        <v>95</v>
      </c>
      <c r="I30" s="243">
        <v>78</v>
      </c>
      <c r="J30" s="244">
        <v>63</v>
      </c>
      <c r="K30" s="245">
        <v>9</v>
      </c>
      <c r="L30" s="246" t="s">
        <v>815</v>
      </c>
      <c r="M30" s="247">
        <v>73</v>
      </c>
      <c r="N30" s="243">
        <v>16</v>
      </c>
      <c r="O30" s="244">
        <v>12</v>
      </c>
      <c r="P30" s="467" t="s">
        <v>795</v>
      </c>
      <c r="Q30" s="468"/>
      <c r="R30" s="411"/>
    </row>
    <row r="31" spans="2:18" ht="12.75">
      <c r="B31" s="215" t="str">
        <f t="shared" si="0"/>
        <v>MP 44343</v>
      </c>
      <c r="C31" s="216"/>
      <c r="D31" s="217" t="str">
        <f t="shared" si="1"/>
        <v>MP 44367LH</v>
      </c>
      <c r="E31" s="216"/>
      <c r="F31" s="218" t="s">
        <v>669</v>
      </c>
      <c r="G31" s="219">
        <v>72</v>
      </c>
      <c r="H31" s="220">
        <v>110</v>
      </c>
      <c r="I31" s="220">
        <v>90</v>
      </c>
      <c r="J31" s="221">
        <v>72</v>
      </c>
      <c r="K31" s="222">
        <v>11</v>
      </c>
      <c r="L31" s="223" t="s">
        <v>820</v>
      </c>
      <c r="M31" s="219">
        <v>75</v>
      </c>
      <c r="N31" s="220">
        <v>18</v>
      </c>
      <c r="O31" s="221">
        <v>14</v>
      </c>
      <c r="P31" s="224" t="s">
        <v>821</v>
      </c>
      <c r="Q31" s="225" t="s">
        <v>822</v>
      </c>
      <c r="R31" s="411">
        <v>99.9</v>
      </c>
    </row>
    <row r="32" spans="2:18" ht="12.75">
      <c r="B32" s="238" t="str">
        <f>CONCATENATE("MPP",MID(B31,3,20))</f>
        <v>MPP 44343</v>
      </c>
      <c r="C32" s="239"/>
      <c r="D32" s="240" t="str">
        <f>CONCATENATE("MPP",MID(D31,3,20))</f>
        <v>MPP 44367LH</v>
      </c>
      <c r="E32" s="239"/>
      <c r="F32" s="241" t="s">
        <v>669</v>
      </c>
      <c r="G32" s="256">
        <v>72</v>
      </c>
      <c r="H32" s="257">
        <v>110</v>
      </c>
      <c r="I32" s="257">
        <v>90</v>
      </c>
      <c r="J32" s="258">
        <v>72</v>
      </c>
      <c r="K32" s="245">
        <v>11</v>
      </c>
      <c r="L32" s="246" t="s">
        <v>820</v>
      </c>
      <c r="M32" s="247">
        <v>97</v>
      </c>
      <c r="N32" s="257">
        <v>18</v>
      </c>
      <c r="O32" s="258">
        <v>14</v>
      </c>
      <c r="P32" s="467" t="s">
        <v>795</v>
      </c>
      <c r="Q32" s="468"/>
      <c r="R32" s="411"/>
    </row>
    <row r="33" spans="2:18" ht="12.75">
      <c r="B33" s="215" t="str">
        <f t="shared" si="0"/>
        <v>MP 44344</v>
      </c>
      <c r="C33" s="216"/>
      <c r="D33" s="217" t="str">
        <f t="shared" si="1"/>
        <v>MP 44368LH</v>
      </c>
      <c r="E33" s="216"/>
      <c r="F33" s="218" t="s">
        <v>672</v>
      </c>
      <c r="G33" s="219">
        <v>72</v>
      </c>
      <c r="H33" s="220">
        <v>110</v>
      </c>
      <c r="I33" s="220">
        <v>90</v>
      </c>
      <c r="J33" s="221">
        <v>72</v>
      </c>
      <c r="K33" s="222">
        <v>11</v>
      </c>
      <c r="L33" s="223" t="s">
        <v>820</v>
      </c>
      <c r="M33" s="219">
        <v>75</v>
      </c>
      <c r="N33" s="220">
        <v>18</v>
      </c>
      <c r="O33" s="259">
        <v>14</v>
      </c>
      <c r="P33" s="224" t="s">
        <v>823</v>
      </c>
      <c r="Q33" s="225" t="s">
        <v>824</v>
      </c>
      <c r="R33" s="411">
        <v>121.19</v>
      </c>
    </row>
    <row r="34" spans="2:18" ht="12.75">
      <c r="B34" s="238" t="str">
        <f>CONCATENATE("MPP",MID(B33,3,20))</f>
        <v>MPP 44344</v>
      </c>
      <c r="C34" s="239"/>
      <c r="D34" s="240" t="str">
        <f>CONCATENATE("MPP",MID(D33,3,20))</f>
        <v>MPP 44368LH</v>
      </c>
      <c r="E34" s="239"/>
      <c r="F34" s="241" t="s">
        <v>672</v>
      </c>
      <c r="G34" s="242">
        <v>72</v>
      </c>
      <c r="H34" s="243">
        <v>110</v>
      </c>
      <c r="I34" s="243">
        <v>90</v>
      </c>
      <c r="J34" s="244">
        <v>72</v>
      </c>
      <c r="K34" s="245">
        <v>11</v>
      </c>
      <c r="L34" s="246" t="s">
        <v>820</v>
      </c>
      <c r="M34" s="247">
        <v>97</v>
      </c>
      <c r="N34" s="243">
        <v>18</v>
      </c>
      <c r="O34" s="244">
        <v>14</v>
      </c>
      <c r="P34" s="467" t="s">
        <v>795</v>
      </c>
      <c r="Q34" s="468"/>
      <c r="R34" s="411"/>
    </row>
    <row r="35" spans="2:18" ht="12.75">
      <c r="B35" s="215" t="str">
        <f>CONCATENATE("MP",MID(P35,2,20))</f>
        <v>MP 44345</v>
      </c>
      <c r="C35" s="216"/>
      <c r="D35" s="217" t="str">
        <f>CONCATENATE("MP",MID(Q35,2,20),"LH")</f>
        <v>MP 44369LH</v>
      </c>
      <c r="E35" s="216"/>
      <c r="F35" s="218" t="s">
        <v>675</v>
      </c>
      <c r="G35" s="219">
        <v>88</v>
      </c>
      <c r="H35" s="220">
        <v>130</v>
      </c>
      <c r="I35" s="220">
        <v>110</v>
      </c>
      <c r="J35" s="221">
        <v>88</v>
      </c>
      <c r="K35" s="222">
        <v>13</v>
      </c>
      <c r="L35" s="223" t="s">
        <v>825</v>
      </c>
      <c r="M35" s="219">
        <v>90</v>
      </c>
      <c r="N35" s="223">
        <v>20</v>
      </c>
      <c r="O35" s="259">
        <v>16</v>
      </c>
      <c r="P35" s="224" t="s">
        <v>826</v>
      </c>
      <c r="Q35" s="225" t="s">
        <v>827</v>
      </c>
      <c r="R35" s="411">
        <v>135.83</v>
      </c>
    </row>
    <row r="36" spans="2:18" ht="12.75">
      <c r="B36" s="238" t="str">
        <f>CONCATENATE("MPP",MID(B35,3,20))</f>
        <v>MPP 44345</v>
      </c>
      <c r="C36" s="239"/>
      <c r="D36" s="240" t="str">
        <f>CONCATENATE("MPP",MID(D35,3,20))</f>
        <v>MPP 44369LH</v>
      </c>
      <c r="E36" s="239"/>
      <c r="F36" s="241" t="s">
        <v>675</v>
      </c>
      <c r="G36" s="256">
        <v>88</v>
      </c>
      <c r="H36" s="257">
        <v>130</v>
      </c>
      <c r="I36" s="257">
        <v>110</v>
      </c>
      <c r="J36" s="258">
        <v>88</v>
      </c>
      <c r="K36" s="260">
        <v>13</v>
      </c>
      <c r="L36" s="261" t="s">
        <v>825</v>
      </c>
      <c r="M36" s="247">
        <v>100</v>
      </c>
      <c r="N36" s="257">
        <v>20</v>
      </c>
      <c r="O36" s="258">
        <v>16</v>
      </c>
      <c r="P36" s="467" t="s">
        <v>795</v>
      </c>
      <c r="Q36" s="468"/>
      <c r="R36" s="411"/>
    </row>
    <row r="37" spans="2:18" ht="12.75">
      <c r="B37" s="262" t="str">
        <f>CONCATENATE("MP ",44398)</f>
        <v>MP 44398</v>
      </c>
      <c r="C37" s="263"/>
      <c r="D37" s="217" t="str">
        <f>CONCATENATE("MP ",44399,"LH")</f>
        <v>MP 44399LH</v>
      </c>
      <c r="E37" s="216"/>
      <c r="F37" s="264" t="s">
        <v>678</v>
      </c>
      <c r="G37" s="219">
        <v>95</v>
      </c>
      <c r="H37" s="220">
        <v>130</v>
      </c>
      <c r="I37" s="220">
        <v>110</v>
      </c>
      <c r="J37" s="221">
        <v>95</v>
      </c>
      <c r="K37" s="222">
        <v>13</v>
      </c>
      <c r="L37" s="223" t="s">
        <v>825</v>
      </c>
      <c r="M37" s="219">
        <v>105</v>
      </c>
      <c r="N37" s="223">
        <v>22</v>
      </c>
      <c r="O37" s="221">
        <v>17</v>
      </c>
      <c r="P37" s="224"/>
      <c r="Q37" s="225"/>
      <c r="R37" s="411">
        <v>146.09</v>
      </c>
    </row>
    <row r="38" spans="2:18" ht="12.75">
      <c r="B38" s="238" t="str">
        <f>CONCATENATE("MPP",MID(B37,3,20))</f>
        <v>MPP 44398</v>
      </c>
      <c r="C38" s="239"/>
      <c r="D38" s="240" t="str">
        <f>CONCATENATE("MPP",MID(D37,3,20))</f>
        <v>MPP 44399LH</v>
      </c>
      <c r="E38" s="239"/>
      <c r="F38" s="241" t="s">
        <v>678</v>
      </c>
      <c r="G38" s="256">
        <v>95</v>
      </c>
      <c r="H38" s="257">
        <v>130</v>
      </c>
      <c r="I38" s="257">
        <v>110</v>
      </c>
      <c r="J38" s="258">
        <v>95</v>
      </c>
      <c r="K38" s="260">
        <v>13</v>
      </c>
      <c r="L38" s="261" t="s">
        <v>825</v>
      </c>
      <c r="M38" s="247">
        <v>120</v>
      </c>
      <c r="N38" s="257">
        <v>22</v>
      </c>
      <c r="O38" s="258">
        <v>17</v>
      </c>
      <c r="P38" s="477" t="s">
        <v>795</v>
      </c>
      <c r="Q38" s="478"/>
      <c r="R38" s="411"/>
    </row>
    <row r="39" spans="2:18" ht="13.5" thickBot="1">
      <c r="B39" s="265" t="str">
        <f>CONCATENATE("MPP ",44400)</f>
        <v>MPP 44400</v>
      </c>
      <c r="C39" s="266"/>
      <c r="D39" s="267" t="str">
        <f>CONCATENATE("MPP ",44401,"LH")</f>
        <v>MPP 44401LH</v>
      </c>
      <c r="E39" s="266"/>
      <c r="F39" s="268" t="s">
        <v>828</v>
      </c>
      <c r="G39" s="269">
        <v>105</v>
      </c>
      <c r="H39" s="270">
        <v>145</v>
      </c>
      <c r="I39" s="270">
        <v>125</v>
      </c>
      <c r="J39" s="271">
        <v>105</v>
      </c>
      <c r="K39" s="272">
        <v>13</v>
      </c>
      <c r="L39" s="273" t="s">
        <v>825</v>
      </c>
      <c r="M39" s="274">
        <v>120</v>
      </c>
      <c r="N39" s="270">
        <v>22</v>
      </c>
      <c r="O39" s="271">
        <v>17</v>
      </c>
      <c r="P39" s="475" t="s">
        <v>795</v>
      </c>
      <c r="Q39" s="476"/>
      <c r="R39" s="411"/>
    </row>
    <row r="40" spans="2:21" ht="12.75">
      <c r="B40" s="423" t="s">
        <v>829</v>
      </c>
      <c r="C40" s="423"/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275"/>
      <c r="Q40" s="275"/>
      <c r="U40" s="366" t="s">
        <v>890</v>
      </c>
    </row>
    <row r="41" spans="2:15" ht="12.75">
      <c r="B41" s="218"/>
      <c r="C41" s="218"/>
      <c r="D41" s="218"/>
      <c r="E41" s="218"/>
      <c r="F41" s="218"/>
      <c r="G41" s="276"/>
      <c r="H41" s="276"/>
      <c r="I41" s="276"/>
      <c r="J41" s="276"/>
      <c r="K41" s="276"/>
      <c r="L41" s="276"/>
      <c r="M41" s="276"/>
      <c r="N41" s="277"/>
      <c r="O41" s="278"/>
    </row>
    <row r="42" spans="2:15" ht="12.75"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78"/>
    </row>
    <row r="43" spans="2:15" ht="12.75"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78"/>
    </row>
    <row r="44" spans="2:15" ht="12.75"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78"/>
    </row>
    <row r="45" spans="2:15" ht="12.75"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</row>
  </sheetData>
  <sheetProtection/>
  <mergeCells count="22">
    <mergeCell ref="T3:U4"/>
    <mergeCell ref="O8:O9"/>
    <mergeCell ref="R3:S4"/>
    <mergeCell ref="P8:Q8"/>
    <mergeCell ref="B6:O6"/>
    <mergeCell ref="B7:L7"/>
    <mergeCell ref="P39:Q39"/>
    <mergeCell ref="B40:O40"/>
    <mergeCell ref="P15:Q15"/>
    <mergeCell ref="P17:Q17"/>
    <mergeCell ref="P26:Q26"/>
    <mergeCell ref="P28:Q28"/>
    <mergeCell ref="P38:Q38"/>
    <mergeCell ref="P36:Q36"/>
    <mergeCell ref="P32:Q32"/>
    <mergeCell ref="P34:Q34"/>
    <mergeCell ref="P30:Q30"/>
    <mergeCell ref="H8:H9"/>
    <mergeCell ref="I8:I9"/>
    <mergeCell ref="N8:N9"/>
    <mergeCell ref="K8:L8"/>
    <mergeCell ref="M8:M9"/>
  </mergeCells>
  <printOptions/>
  <pageMargins left="0.25" right="0.25" top="0.75" bottom="0.75" header="0.3" footer="0.3"/>
  <pageSetup fitToHeight="1" fitToWidth="1" horizontalDpi="1200" verticalDpi="12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30"/>
  <sheetViews>
    <sheetView showGridLines="0" zoomScalePageLayoutView="0" workbookViewId="0" topLeftCell="A1">
      <selection activeCell="D378" sqref="D378:D379"/>
    </sheetView>
  </sheetViews>
  <sheetFormatPr defaultColWidth="9.00390625" defaultRowHeight="12.75"/>
  <cols>
    <col min="1" max="1" width="2.875" style="3" customWidth="1"/>
    <col min="2" max="2" width="3.25390625" style="3" customWidth="1"/>
    <col min="3" max="3" width="38.00390625" style="3" customWidth="1"/>
    <col min="4" max="4" width="19.75390625" style="8" customWidth="1"/>
    <col min="5" max="7" width="13.75390625" style="3" hidden="1" customWidth="1"/>
    <col min="8" max="8" width="14.00390625" style="416" customWidth="1"/>
    <col min="9" max="16384" width="9.125" style="3" customWidth="1"/>
  </cols>
  <sheetData>
    <row r="1" spans="2:8" ht="15" customHeight="1">
      <c r="B1" s="1"/>
      <c r="C1" s="485" t="s">
        <v>262</v>
      </c>
      <c r="D1" s="485"/>
      <c r="E1" s="485"/>
      <c r="F1" s="485"/>
      <c r="G1" s="485"/>
      <c r="H1" s="412"/>
    </row>
    <row r="2" spans="3:8" ht="15" customHeight="1">
      <c r="C2" s="24" t="s">
        <v>68</v>
      </c>
      <c r="D2" s="25" t="s">
        <v>66</v>
      </c>
      <c r="E2" s="26" t="s">
        <v>1</v>
      </c>
      <c r="F2" s="26" t="s">
        <v>2</v>
      </c>
      <c r="G2" s="26" t="s">
        <v>3</v>
      </c>
      <c r="H2" s="413" t="s">
        <v>891</v>
      </c>
    </row>
    <row r="3" spans="3:8" ht="15" customHeight="1">
      <c r="C3" s="367" t="s">
        <v>4</v>
      </c>
      <c r="D3" s="368" t="s">
        <v>67</v>
      </c>
      <c r="E3" s="369" t="e">
        <f>+CEILING(#REF!*1.1,1)</f>
        <v>#REF!</v>
      </c>
      <c r="F3" s="369" t="e">
        <f>+CEILING(#REF!*1.2,1)</f>
        <v>#REF!</v>
      </c>
      <c r="G3" s="369" t="e">
        <f>+CEILING(#REF!*1.4,1)</f>
        <v>#REF!</v>
      </c>
      <c r="H3" s="414">
        <v>41.67</v>
      </c>
    </row>
    <row r="4" spans="3:8" ht="15" customHeight="1">
      <c r="C4" s="367" t="s">
        <v>5</v>
      </c>
      <c r="D4" s="368" t="s">
        <v>69</v>
      </c>
      <c r="E4" s="369" t="e">
        <f>+CEILING(#REF!*1.1,1)</f>
        <v>#REF!</v>
      </c>
      <c r="F4" s="369" t="e">
        <f>+CEILING(#REF!*1.2,1)</f>
        <v>#REF!</v>
      </c>
      <c r="G4" s="369" t="e">
        <f>+CEILING(#REF!*1.4,1)</f>
        <v>#REF!</v>
      </c>
      <c r="H4" s="414">
        <v>50.16</v>
      </c>
    </row>
    <row r="5" spans="3:8" ht="15" customHeight="1">
      <c r="C5" s="367" t="s">
        <v>6</v>
      </c>
      <c r="D5" s="368" t="s">
        <v>70</v>
      </c>
      <c r="E5" s="369" t="e">
        <f>+CEILING(#REF!*1.1,1)</f>
        <v>#REF!</v>
      </c>
      <c r="F5" s="369" t="e">
        <f>+CEILING(#REF!*1.2,1)</f>
        <v>#REF!</v>
      </c>
      <c r="G5" s="369" t="e">
        <f>+CEILING(#REF!*1.4,1)</f>
        <v>#REF!</v>
      </c>
      <c r="H5" s="414">
        <v>81.84</v>
      </c>
    </row>
    <row r="6" spans="3:8" ht="15" customHeight="1">
      <c r="C6" s="367" t="s">
        <v>271</v>
      </c>
      <c r="D6" s="368" t="s">
        <v>71</v>
      </c>
      <c r="E6" s="369" t="e">
        <f>+CEILING(#REF!*1.1,1)</f>
        <v>#REF!</v>
      </c>
      <c r="F6" s="369" t="e">
        <f>+CEILING(#REF!*1.2,1)</f>
        <v>#REF!</v>
      </c>
      <c r="G6" s="369" t="e">
        <f>+CEILING(#REF!*1.4,1)</f>
        <v>#REF!</v>
      </c>
      <c r="H6" s="414">
        <v>115.02</v>
      </c>
    </row>
    <row r="7" spans="3:8" ht="15" customHeight="1">
      <c r="C7" s="367" t="s">
        <v>310</v>
      </c>
      <c r="D7" s="368" t="s">
        <v>72</v>
      </c>
      <c r="E7" s="369" t="e">
        <f>+CEILING(#REF!*1.1,1)</f>
        <v>#REF!</v>
      </c>
      <c r="F7" s="369" t="e">
        <f>+CEILING(#REF!*1.2,1)</f>
        <v>#REF!</v>
      </c>
      <c r="G7" s="369" t="e">
        <f>+CEILING(#REF!*1.4,1)</f>
        <v>#REF!</v>
      </c>
      <c r="H7" s="414">
        <v>134.48</v>
      </c>
    </row>
    <row r="8" spans="3:8" ht="15" customHeight="1">
      <c r="C8" s="367" t="s">
        <v>272</v>
      </c>
      <c r="D8" s="368" t="s">
        <v>73</v>
      </c>
      <c r="E8" s="369" t="e">
        <f>+CEILING(#REF!*1.1,1)</f>
        <v>#REF!</v>
      </c>
      <c r="F8" s="369" t="e">
        <f>+CEILING(#REF!*1.2,1)</f>
        <v>#REF!</v>
      </c>
      <c r="G8" s="369" t="e">
        <f>+CEILING(#REF!*1.4,1)</f>
        <v>#REF!</v>
      </c>
      <c r="H8" s="414">
        <v>168.39</v>
      </c>
    </row>
    <row r="9" spans="3:8" ht="15" customHeight="1">
      <c r="C9" s="367" t="s">
        <v>310</v>
      </c>
      <c r="D9" s="368" t="s">
        <v>74</v>
      </c>
      <c r="E9" s="369" t="e">
        <f>+CEILING(#REF!*1.1,1)</f>
        <v>#REF!</v>
      </c>
      <c r="F9" s="369" t="e">
        <f>+CEILING(#REF!*1.2,1)</f>
        <v>#REF!</v>
      </c>
      <c r="G9" s="369" t="e">
        <f>+CEILING(#REF!*1.4,1)</f>
        <v>#REF!</v>
      </c>
      <c r="H9" s="414">
        <v>193.4</v>
      </c>
    </row>
    <row r="10" spans="3:8" ht="15" customHeight="1">
      <c r="C10" s="370"/>
      <c r="D10" s="371"/>
      <c r="E10" s="373"/>
      <c r="F10" s="372"/>
      <c r="G10" s="372"/>
      <c r="H10" s="414"/>
    </row>
    <row r="11" spans="3:8" ht="15" customHeight="1">
      <c r="C11" s="374" t="s">
        <v>7</v>
      </c>
      <c r="D11" s="375" t="s">
        <v>66</v>
      </c>
      <c r="E11" s="376"/>
      <c r="F11" s="376"/>
      <c r="G11" s="376"/>
      <c r="H11" s="413" t="s">
        <v>891</v>
      </c>
    </row>
    <row r="12" spans="3:8" ht="15" customHeight="1">
      <c r="C12" s="367" t="s">
        <v>8</v>
      </c>
      <c r="D12" s="368" t="s">
        <v>81</v>
      </c>
      <c r="E12" s="369" t="e">
        <f>+CEILING(#REF!*1.1,1)</f>
        <v>#REF!</v>
      </c>
      <c r="F12" s="369" t="e">
        <f>+CEILING(#REF!*1.2,1)</f>
        <v>#REF!</v>
      </c>
      <c r="G12" s="369" t="e">
        <f>+CEILING(#REF!*1.4,1)</f>
        <v>#REF!</v>
      </c>
      <c r="H12" s="414">
        <v>50.7</v>
      </c>
    </row>
    <row r="13" spans="3:8" ht="15" customHeight="1">
      <c r="C13" s="367" t="s">
        <v>9</v>
      </c>
      <c r="D13" s="368" t="s">
        <v>82</v>
      </c>
      <c r="E13" s="369" t="e">
        <f>+CEILING(#REF!*1.1,1)</f>
        <v>#REF!</v>
      </c>
      <c r="F13" s="369" t="e">
        <f>+CEILING(#REF!*1.2,1)</f>
        <v>#REF!</v>
      </c>
      <c r="G13" s="369" t="e">
        <f>+CEILING(#REF!*1.4,1)</f>
        <v>#REF!</v>
      </c>
      <c r="H13" s="414">
        <v>58.28</v>
      </c>
    </row>
    <row r="14" spans="3:8" ht="15" customHeight="1">
      <c r="C14" s="367" t="s">
        <v>10</v>
      </c>
      <c r="D14" s="368" t="s">
        <v>83</v>
      </c>
      <c r="E14" s="369" t="e">
        <f>+CEILING(#REF!*1.1,1)</f>
        <v>#REF!</v>
      </c>
      <c r="F14" s="369" t="e">
        <f>+CEILING(#REF!*1.2,1)</f>
        <v>#REF!</v>
      </c>
      <c r="G14" s="369" t="e">
        <f>+CEILING(#REF!*1.4,1)</f>
        <v>#REF!</v>
      </c>
      <c r="H14" s="414">
        <v>93.23</v>
      </c>
    </row>
    <row r="15" spans="3:8" ht="15" customHeight="1">
      <c r="C15" s="367" t="s">
        <v>273</v>
      </c>
      <c r="D15" s="368" t="s">
        <v>112</v>
      </c>
      <c r="E15" s="369" t="e">
        <f>+CEILING(#REF!*1.1,1)</f>
        <v>#REF!</v>
      </c>
      <c r="F15" s="369" t="e">
        <f>+CEILING(#REF!*1.2,1)</f>
        <v>#REF!</v>
      </c>
      <c r="G15" s="369" t="e">
        <f>+CEILING(#REF!*1.4,1)</f>
        <v>#REF!</v>
      </c>
      <c r="H15" s="414">
        <v>129.54</v>
      </c>
    </row>
    <row r="16" spans="3:8" ht="15" customHeight="1">
      <c r="C16" s="367" t="s">
        <v>203</v>
      </c>
      <c r="D16" s="368" t="s">
        <v>113</v>
      </c>
      <c r="E16" s="369" t="e">
        <f>+CEILING(#REF!*1.1,1)</f>
        <v>#REF!</v>
      </c>
      <c r="F16" s="369" t="e">
        <f>+CEILING(#REF!*1.2,1)</f>
        <v>#REF!</v>
      </c>
      <c r="G16" s="369" t="e">
        <f>+CEILING(#REF!*1.4,1)</f>
        <v>#REF!</v>
      </c>
      <c r="H16" s="414">
        <v>149.07</v>
      </c>
    </row>
    <row r="17" spans="3:8" ht="15" customHeight="1">
      <c r="C17" s="367" t="s">
        <v>275</v>
      </c>
      <c r="D17" s="368" t="s">
        <v>84</v>
      </c>
      <c r="E17" s="369" t="e">
        <f>+CEILING(#REF!*1.1,1)</f>
        <v>#REF!</v>
      </c>
      <c r="F17" s="369" t="e">
        <f>+CEILING(#REF!*1.2,1)</f>
        <v>#REF!</v>
      </c>
      <c r="G17" s="369" t="e">
        <f>+CEILING(#REF!*1.4,1)</f>
        <v>#REF!</v>
      </c>
      <c r="H17" s="414">
        <v>183.84</v>
      </c>
    </row>
    <row r="18" spans="3:8" ht="15" customHeight="1">
      <c r="C18" s="367" t="s">
        <v>203</v>
      </c>
      <c r="D18" s="368" t="s">
        <v>85</v>
      </c>
      <c r="E18" s="369" t="e">
        <f>+CEILING(#REF!*1.1,1)</f>
        <v>#REF!</v>
      </c>
      <c r="F18" s="369" t="e">
        <f>+CEILING(#REF!*1.2,1)</f>
        <v>#REF!</v>
      </c>
      <c r="G18" s="369" t="e">
        <f>+CEILING(#REF!*1.4,1)</f>
        <v>#REF!</v>
      </c>
      <c r="H18" s="414">
        <v>208.8</v>
      </c>
    </row>
    <row r="19" spans="3:8" ht="15" customHeight="1">
      <c r="C19" s="377"/>
      <c r="D19" s="378"/>
      <c r="E19" s="371"/>
      <c r="F19" s="371"/>
      <c r="G19" s="371"/>
      <c r="H19" s="414"/>
    </row>
    <row r="20" spans="3:8" ht="15" customHeight="1">
      <c r="C20" s="484" t="s">
        <v>12</v>
      </c>
      <c r="D20" s="484"/>
      <c r="E20" s="484"/>
      <c r="F20" s="484"/>
      <c r="G20" s="484"/>
      <c r="H20" s="417"/>
    </row>
    <row r="21" spans="3:8" ht="15" customHeight="1">
      <c r="C21" s="374" t="s">
        <v>86</v>
      </c>
      <c r="D21" s="375" t="s">
        <v>66</v>
      </c>
      <c r="E21" s="376" t="s">
        <v>1</v>
      </c>
      <c r="F21" s="376" t="s">
        <v>2</v>
      </c>
      <c r="G21" s="376" t="s">
        <v>3</v>
      </c>
      <c r="H21" s="413" t="s">
        <v>891</v>
      </c>
    </row>
    <row r="22" spans="3:8" ht="15" customHeight="1">
      <c r="C22" s="367" t="s">
        <v>87</v>
      </c>
      <c r="D22" s="368" t="s">
        <v>100</v>
      </c>
      <c r="E22" s="369" t="e">
        <f>+CEILING(#REF!*1.1,1)</f>
        <v>#REF!</v>
      </c>
      <c r="F22" s="369" t="e">
        <f>+CEILING(#REF!*1.2,1)</f>
        <v>#REF!</v>
      </c>
      <c r="G22" s="369" t="e">
        <f>+CEILING(#REF!*1.4,1)</f>
        <v>#REF!</v>
      </c>
      <c r="H22" s="414">
        <v>49.68</v>
      </c>
    </row>
    <row r="23" spans="3:8" ht="15" customHeight="1">
      <c r="C23" s="367" t="s">
        <v>89</v>
      </c>
      <c r="D23" s="368" t="s">
        <v>102</v>
      </c>
      <c r="E23" s="369" t="e">
        <f>+CEILING(#REF!*1.1,1)</f>
        <v>#REF!</v>
      </c>
      <c r="F23" s="369" t="e">
        <f>+CEILING(#REF!*1.2,1)</f>
        <v>#REF!</v>
      </c>
      <c r="G23" s="369" t="e">
        <f>+CEILING(#REF!*1.4,1)</f>
        <v>#REF!</v>
      </c>
      <c r="H23" s="414">
        <v>59.55</v>
      </c>
    </row>
    <row r="24" spans="3:8" ht="15" customHeight="1">
      <c r="C24" s="367" t="s">
        <v>91</v>
      </c>
      <c r="D24" s="368" t="s">
        <v>104</v>
      </c>
      <c r="E24" s="369" t="e">
        <f>+CEILING(#REF!*1.1,1)</f>
        <v>#REF!</v>
      </c>
      <c r="F24" s="369" t="e">
        <f>+CEILING(#REF!*1.2,1)</f>
        <v>#REF!</v>
      </c>
      <c r="G24" s="369" t="e">
        <f>+CEILING(#REF!*1.4,1)</f>
        <v>#REF!</v>
      </c>
      <c r="H24" s="414">
        <v>87.6</v>
      </c>
    </row>
    <row r="25" spans="3:8" ht="15" customHeight="1">
      <c r="C25" s="367" t="s">
        <v>88</v>
      </c>
      <c r="D25" s="368" t="s">
        <v>101</v>
      </c>
      <c r="E25" s="369" t="e">
        <f>+CEILING(#REF!*1.1,1)</f>
        <v>#REF!</v>
      </c>
      <c r="F25" s="369" t="e">
        <f>+CEILING(#REF!*1.2,1)</f>
        <v>#REF!</v>
      </c>
      <c r="G25" s="369" t="e">
        <f>+CEILING(#REF!*1.4,1)</f>
        <v>#REF!</v>
      </c>
      <c r="H25" s="414">
        <v>63.59</v>
      </c>
    </row>
    <row r="26" spans="3:8" ht="15" customHeight="1">
      <c r="C26" s="367" t="s">
        <v>90</v>
      </c>
      <c r="D26" s="368" t="s">
        <v>103</v>
      </c>
      <c r="E26" s="369" t="e">
        <f>+CEILING(#REF!*1.1,1)</f>
        <v>#REF!</v>
      </c>
      <c r="F26" s="369" t="e">
        <f>+CEILING(#REF!*1.2,1)</f>
        <v>#REF!</v>
      </c>
      <c r="G26" s="369" t="e">
        <f>+CEILING(#REF!*1.4,1)</f>
        <v>#REF!</v>
      </c>
      <c r="H26" s="414">
        <v>76.28</v>
      </c>
    </row>
    <row r="27" spans="3:8" ht="15" customHeight="1">
      <c r="C27" s="367" t="s">
        <v>92</v>
      </c>
      <c r="D27" s="368" t="s">
        <v>105</v>
      </c>
      <c r="E27" s="369" t="e">
        <f>+CEILING(#REF!*1.1,1)</f>
        <v>#REF!</v>
      </c>
      <c r="F27" s="369" t="e">
        <f>+CEILING(#REF!*1.2,1)</f>
        <v>#REF!</v>
      </c>
      <c r="G27" s="369" t="e">
        <f>+CEILING(#REF!*1.4,1)</f>
        <v>#REF!</v>
      </c>
      <c r="H27" s="414">
        <v>101.3</v>
      </c>
    </row>
    <row r="28" spans="3:8" ht="15" customHeight="1">
      <c r="C28" s="370"/>
      <c r="D28" s="371"/>
      <c r="E28" s="372"/>
      <c r="F28" s="372"/>
      <c r="G28" s="372"/>
      <c r="H28" s="414"/>
    </row>
    <row r="29" spans="3:8" ht="15" customHeight="1">
      <c r="C29" s="484" t="s">
        <v>191</v>
      </c>
      <c r="D29" s="484"/>
      <c r="E29" s="484"/>
      <c r="F29" s="484"/>
      <c r="G29" s="484"/>
      <c r="H29" s="417"/>
    </row>
    <row r="30" spans="3:8" ht="15" customHeight="1">
      <c r="C30" s="374" t="s">
        <v>93</v>
      </c>
      <c r="D30" s="375" t="s">
        <v>66</v>
      </c>
      <c r="E30" s="376" t="s">
        <v>1</v>
      </c>
      <c r="F30" s="376" t="s">
        <v>2</v>
      </c>
      <c r="G30" s="376" t="s">
        <v>3</v>
      </c>
      <c r="H30" s="413" t="s">
        <v>891</v>
      </c>
    </row>
    <row r="31" spans="3:8" ht="15" customHeight="1">
      <c r="C31" s="367" t="s">
        <v>94</v>
      </c>
      <c r="D31" s="368" t="s">
        <v>106</v>
      </c>
      <c r="E31" s="369" t="e">
        <f>+CEILING(#REF!*1.1,1)</f>
        <v>#REF!</v>
      </c>
      <c r="F31" s="369" t="e">
        <f>+CEILING(#REF!*1.2,1)</f>
        <v>#REF!</v>
      </c>
      <c r="G31" s="369" t="e">
        <f>+CEILING(#REF!*1.4,1)</f>
        <v>#REF!</v>
      </c>
      <c r="H31" s="414">
        <v>63.45</v>
      </c>
    </row>
    <row r="32" spans="3:8" ht="15" customHeight="1">
      <c r="C32" s="367" t="s">
        <v>95</v>
      </c>
      <c r="D32" s="368" t="s">
        <v>107</v>
      </c>
      <c r="E32" s="369" t="e">
        <f>+CEILING(#REF!*1.1,1)</f>
        <v>#REF!</v>
      </c>
      <c r="F32" s="369" t="e">
        <f>+CEILING(#REF!*1.2,1)</f>
        <v>#REF!</v>
      </c>
      <c r="G32" s="369" t="e">
        <f>+CEILING(#REF!*1.4,1)</f>
        <v>#REF!</v>
      </c>
      <c r="H32" s="414">
        <v>73.26</v>
      </c>
    </row>
    <row r="33" spans="3:8" ht="15" customHeight="1">
      <c r="C33" s="367" t="s">
        <v>96</v>
      </c>
      <c r="D33" s="368" t="s">
        <v>108</v>
      </c>
      <c r="E33" s="369" t="e">
        <f>+CEILING(#REF!*1.1,1)</f>
        <v>#REF!</v>
      </c>
      <c r="F33" s="369" t="e">
        <f>+CEILING(#REF!*1.2,1)</f>
        <v>#REF!</v>
      </c>
      <c r="G33" s="369" t="e">
        <f>+CEILING(#REF!*1.4,1)</f>
        <v>#REF!</v>
      </c>
      <c r="H33" s="414">
        <v>99.3</v>
      </c>
    </row>
    <row r="34" spans="3:8" ht="15" customHeight="1">
      <c r="C34" s="367" t="s">
        <v>97</v>
      </c>
      <c r="D34" s="368" t="s">
        <v>109</v>
      </c>
      <c r="E34" s="369" t="e">
        <f>+CEILING(#REF!*1.1,1)</f>
        <v>#REF!</v>
      </c>
      <c r="F34" s="369" t="e">
        <f>+CEILING(#REF!*1.2,1)</f>
        <v>#REF!</v>
      </c>
      <c r="G34" s="369" t="e">
        <f>+CEILING(#REF!*1.4,1)</f>
        <v>#REF!</v>
      </c>
      <c r="H34" s="414">
        <v>70.11</v>
      </c>
    </row>
    <row r="35" spans="3:8" ht="15" customHeight="1">
      <c r="C35" s="367" t="s">
        <v>98</v>
      </c>
      <c r="D35" s="368" t="s">
        <v>110</v>
      </c>
      <c r="E35" s="369" t="e">
        <f>+CEILING(#REF!*1.1,1)</f>
        <v>#REF!</v>
      </c>
      <c r="F35" s="369" t="e">
        <f>+CEILING(#REF!*1.2,1)</f>
        <v>#REF!</v>
      </c>
      <c r="G35" s="369" t="e">
        <f>+CEILING(#REF!*1.4,1)</f>
        <v>#REF!</v>
      </c>
      <c r="H35" s="414">
        <v>82.22</v>
      </c>
    </row>
    <row r="36" spans="3:8" ht="15" customHeight="1">
      <c r="C36" s="367" t="s">
        <v>99</v>
      </c>
      <c r="D36" s="368" t="s">
        <v>111</v>
      </c>
      <c r="E36" s="369" t="e">
        <f>+CEILING(#REF!*1.1,1)</f>
        <v>#REF!</v>
      </c>
      <c r="F36" s="369" t="e">
        <f>+CEILING(#REF!*1.2,1)</f>
        <v>#REF!</v>
      </c>
      <c r="G36" s="369" t="e">
        <f>+CEILING(#REF!*1.4,1)</f>
        <v>#REF!</v>
      </c>
      <c r="H36" s="414">
        <v>107.07</v>
      </c>
    </row>
    <row r="37" spans="3:8" ht="15" customHeight="1">
      <c r="C37" s="379"/>
      <c r="D37" s="378"/>
      <c r="E37" s="371"/>
      <c r="F37" s="371"/>
      <c r="G37" s="371"/>
      <c r="H37" s="414"/>
    </row>
    <row r="38" spans="3:8" ht="15" customHeight="1">
      <c r="C38" s="484" t="s">
        <v>264</v>
      </c>
      <c r="D38" s="484"/>
      <c r="E38" s="484"/>
      <c r="F38" s="484"/>
      <c r="G38" s="484"/>
      <c r="H38" s="417"/>
    </row>
    <row r="39" spans="3:8" ht="15" customHeight="1">
      <c r="C39" s="374" t="s">
        <v>13</v>
      </c>
      <c r="D39" s="375" t="s">
        <v>66</v>
      </c>
      <c r="E39" s="376" t="s">
        <v>1</v>
      </c>
      <c r="F39" s="376" t="s">
        <v>2</v>
      </c>
      <c r="G39" s="376" t="s">
        <v>3</v>
      </c>
      <c r="H39" s="413" t="s">
        <v>891</v>
      </c>
    </row>
    <row r="40" spans="3:8" ht="15" customHeight="1">
      <c r="C40" s="367" t="s">
        <v>14</v>
      </c>
      <c r="D40" s="368" t="s">
        <v>114</v>
      </c>
      <c r="E40" s="369" t="e">
        <f>+CEILING(#REF!*1.1,1)</f>
        <v>#REF!</v>
      </c>
      <c r="F40" s="369" t="e">
        <f>+CEILING(#REF!*1.2,1)</f>
        <v>#REF!</v>
      </c>
      <c r="G40" s="369" t="e">
        <f>+CEILING(#REF!*1.4,1)</f>
        <v>#REF!</v>
      </c>
      <c r="H40" s="414">
        <v>26.33</v>
      </c>
    </row>
    <row r="41" spans="3:8" ht="15" customHeight="1">
      <c r="C41" s="367" t="s">
        <v>15</v>
      </c>
      <c r="D41" s="368" t="s">
        <v>115</v>
      </c>
      <c r="E41" s="369" t="e">
        <f>+CEILING(#REF!*1.1,1)</f>
        <v>#REF!</v>
      </c>
      <c r="F41" s="369" t="e">
        <f>+CEILING(#REF!*1.2,1)</f>
        <v>#REF!</v>
      </c>
      <c r="G41" s="369" t="e">
        <f>+CEILING(#REF!*1.4,1)</f>
        <v>#REF!</v>
      </c>
      <c r="H41" s="414">
        <v>37.08</v>
      </c>
    </row>
    <row r="42" spans="3:8" ht="15" customHeight="1">
      <c r="C42" s="367" t="s">
        <v>16</v>
      </c>
      <c r="D42" s="368" t="s">
        <v>116</v>
      </c>
      <c r="E42" s="369" t="e">
        <f>+CEILING(#REF!*1.1,1)</f>
        <v>#REF!</v>
      </c>
      <c r="F42" s="369" t="e">
        <f>+CEILING(#REF!*1.2,1)</f>
        <v>#REF!</v>
      </c>
      <c r="G42" s="369" t="e">
        <f>+CEILING(#REF!*1.4,1)</f>
        <v>#REF!</v>
      </c>
      <c r="H42" s="414">
        <v>45.27</v>
      </c>
    </row>
    <row r="43" spans="3:8" ht="15" customHeight="1">
      <c r="C43" s="377"/>
      <c r="D43" s="378"/>
      <c r="E43" s="371"/>
      <c r="F43" s="371"/>
      <c r="G43" s="371"/>
      <c r="H43" s="414"/>
    </row>
    <row r="44" spans="3:8" ht="15" customHeight="1">
      <c r="C44" s="484" t="s">
        <v>11</v>
      </c>
      <c r="D44" s="484"/>
      <c r="E44" s="484"/>
      <c r="F44" s="484"/>
      <c r="G44" s="484"/>
      <c r="H44" s="417"/>
    </row>
    <row r="45" spans="3:8" ht="15" customHeight="1">
      <c r="C45" s="374" t="s">
        <v>59</v>
      </c>
      <c r="D45" s="375" t="s">
        <v>66</v>
      </c>
      <c r="E45" s="376" t="s">
        <v>1</v>
      </c>
      <c r="F45" s="376" t="s">
        <v>2</v>
      </c>
      <c r="G45" s="376" t="s">
        <v>3</v>
      </c>
      <c r="H45" s="413" t="s">
        <v>891</v>
      </c>
    </row>
    <row r="46" spans="3:8" ht="15" customHeight="1">
      <c r="C46" s="367" t="s">
        <v>78</v>
      </c>
      <c r="D46" s="368" t="s">
        <v>256</v>
      </c>
      <c r="E46" s="369" t="e">
        <f>+CEILING(#REF!*1.1,1)</f>
        <v>#REF!</v>
      </c>
      <c r="F46" s="369" t="e">
        <f>+CEILING(#REF!*1.2,1)</f>
        <v>#REF!</v>
      </c>
      <c r="G46" s="369" t="e">
        <f>+CEILING(#REF!*1.4,1)</f>
        <v>#REF!</v>
      </c>
      <c r="H46" s="414">
        <v>111.03</v>
      </c>
    </row>
    <row r="47" spans="3:8" ht="15" customHeight="1">
      <c r="C47" s="367" t="s">
        <v>80</v>
      </c>
      <c r="D47" s="368" t="s">
        <v>257</v>
      </c>
      <c r="E47" s="369" t="e">
        <f>+CEILING(#REF!*1.1,1)</f>
        <v>#REF!</v>
      </c>
      <c r="F47" s="369" t="e">
        <f>+CEILING(#REF!*1.2,1)</f>
        <v>#REF!</v>
      </c>
      <c r="G47" s="369" t="e">
        <f>+CEILING(#REF!*1.4,1)</f>
        <v>#REF!</v>
      </c>
      <c r="H47" s="414">
        <v>77.61</v>
      </c>
    </row>
    <row r="48" spans="3:8" ht="15" customHeight="1">
      <c r="C48" s="367" t="s">
        <v>77</v>
      </c>
      <c r="D48" s="368" t="s">
        <v>258</v>
      </c>
      <c r="E48" s="369" t="e">
        <f>+CEILING(#REF!*1.1,1)</f>
        <v>#REF!</v>
      </c>
      <c r="F48" s="369" t="e">
        <f>+CEILING(#REF!*1.2,1)</f>
        <v>#REF!</v>
      </c>
      <c r="G48" s="369" t="e">
        <f>+CEILING(#REF!*1.4,1)</f>
        <v>#REF!</v>
      </c>
      <c r="H48" s="414">
        <v>149.9</v>
      </c>
    </row>
    <row r="49" spans="3:8" ht="15" customHeight="1">
      <c r="C49" s="367" t="s">
        <v>79</v>
      </c>
      <c r="D49" s="368" t="s">
        <v>259</v>
      </c>
      <c r="E49" s="369" t="e">
        <f>+CEILING(#REF!*1.1,1)</f>
        <v>#REF!</v>
      </c>
      <c r="F49" s="369" t="e">
        <f>+CEILING(#REF!*1.2,1)</f>
        <v>#REF!</v>
      </c>
      <c r="G49" s="369" t="e">
        <f>+CEILING(#REF!*1.4,1)</f>
        <v>#REF!</v>
      </c>
      <c r="H49" s="414">
        <v>81.14</v>
      </c>
    </row>
    <row r="50" spans="3:8" ht="12" customHeight="1">
      <c r="C50" s="380"/>
      <c r="D50" s="381"/>
      <c r="E50" s="382"/>
      <c r="F50" s="382"/>
      <c r="G50" s="382"/>
      <c r="H50" s="414"/>
    </row>
    <row r="51" spans="3:8" ht="12" customHeight="1">
      <c r="C51" s="379"/>
      <c r="D51" s="381"/>
      <c r="E51" s="382"/>
      <c r="F51" s="382"/>
      <c r="G51" s="382"/>
      <c r="H51" s="414"/>
    </row>
    <row r="52" spans="3:8" ht="12" customHeight="1">
      <c r="C52" s="379"/>
      <c r="D52" s="381"/>
      <c r="E52" s="382"/>
      <c r="F52" s="382"/>
      <c r="G52" s="382"/>
      <c r="H52" s="414"/>
    </row>
    <row r="53" spans="3:8" ht="12" customHeight="1">
      <c r="C53" s="484" t="s">
        <v>24</v>
      </c>
      <c r="D53" s="484"/>
      <c r="E53" s="484"/>
      <c r="F53" s="484"/>
      <c r="G53" s="484"/>
      <c r="H53" s="417"/>
    </row>
    <row r="54" spans="3:8" ht="12" customHeight="1">
      <c r="C54" s="374" t="s">
        <v>25</v>
      </c>
      <c r="D54" s="375" t="s">
        <v>66</v>
      </c>
      <c r="E54" s="376" t="s">
        <v>1</v>
      </c>
      <c r="F54" s="376" t="s">
        <v>2</v>
      </c>
      <c r="G54" s="376" t="s">
        <v>3</v>
      </c>
      <c r="H54" s="413" t="s">
        <v>891</v>
      </c>
    </row>
    <row r="55" spans="3:8" ht="12" customHeight="1">
      <c r="C55" s="367" t="s">
        <v>51</v>
      </c>
      <c r="D55" s="368" t="s">
        <v>162</v>
      </c>
      <c r="E55" s="369" t="e">
        <f>+CEILING(#REF!*1.1,1)</f>
        <v>#REF!</v>
      </c>
      <c r="F55" s="369" t="e">
        <f>+CEILING(#REF!*1.2,1)</f>
        <v>#REF!</v>
      </c>
      <c r="G55" s="369" t="e">
        <f>+CEILING(#REF!*1.4,1)</f>
        <v>#REF!</v>
      </c>
      <c r="H55" s="414">
        <v>25.29</v>
      </c>
    </row>
    <row r="56" spans="3:8" ht="12" customHeight="1">
      <c r="C56" s="367" t="s">
        <v>52</v>
      </c>
      <c r="D56" s="368" t="s">
        <v>163</v>
      </c>
      <c r="E56" s="369" t="e">
        <f>+CEILING(#REF!*1.1,1)</f>
        <v>#REF!</v>
      </c>
      <c r="F56" s="369" t="e">
        <f>+CEILING(#REF!*1.2,1)</f>
        <v>#REF!</v>
      </c>
      <c r="G56" s="369" t="e">
        <f>+CEILING(#REF!*1.4,1)</f>
        <v>#REF!</v>
      </c>
      <c r="H56" s="414">
        <v>28.82</v>
      </c>
    </row>
    <row r="57" spans="3:8" ht="12" customHeight="1">
      <c r="C57" s="367" t="s">
        <v>169</v>
      </c>
      <c r="D57" s="368" t="s">
        <v>172</v>
      </c>
      <c r="E57" s="369" t="e">
        <f>+CEILING(#REF!*1.1,1)</f>
        <v>#REF!</v>
      </c>
      <c r="F57" s="369" t="e">
        <f>+CEILING(#REF!*1.2,1)</f>
        <v>#REF!</v>
      </c>
      <c r="G57" s="369" t="e">
        <f>+CEILING(#REF!*1.4,1)</f>
        <v>#REF!</v>
      </c>
      <c r="H57" s="414">
        <v>71.91</v>
      </c>
    </row>
    <row r="58" spans="3:8" ht="12" customHeight="1">
      <c r="C58" s="370"/>
      <c r="D58" s="371"/>
      <c r="E58" s="372"/>
      <c r="F58" s="372"/>
      <c r="G58" s="372"/>
      <c r="H58" s="414"/>
    </row>
    <row r="59" spans="3:8" ht="12" customHeight="1">
      <c r="C59" s="374" t="s">
        <v>26</v>
      </c>
      <c r="D59" s="375" t="s">
        <v>66</v>
      </c>
      <c r="E59" s="376" t="s">
        <v>1</v>
      </c>
      <c r="F59" s="376" t="s">
        <v>2</v>
      </c>
      <c r="G59" s="376" t="s">
        <v>3</v>
      </c>
      <c r="H59" s="413" t="s">
        <v>891</v>
      </c>
    </row>
    <row r="60" spans="3:8" ht="12" customHeight="1">
      <c r="C60" s="367" t="s">
        <v>53</v>
      </c>
      <c r="D60" s="368" t="s">
        <v>164</v>
      </c>
      <c r="E60" s="369" t="e">
        <f>+CEILING(#REF!*1.1,1)</f>
        <v>#REF!</v>
      </c>
      <c r="F60" s="369" t="e">
        <f>+CEILING(#REF!*1.2,1)</f>
        <v>#REF!</v>
      </c>
      <c r="G60" s="369" t="e">
        <f>+CEILING(#REF!*1.4,1)</f>
        <v>#REF!</v>
      </c>
      <c r="H60" s="414">
        <v>24.98</v>
      </c>
    </row>
    <row r="61" spans="3:8" ht="12" customHeight="1">
      <c r="C61" s="367" t="s">
        <v>54</v>
      </c>
      <c r="D61" s="368" t="s">
        <v>165</v>
      </c>
      <c r="E61" s="369" t="e">
        <f>+CEILING(#REF!*1.1,1)</f>
        <v>#REF!</v>
      </c>
      <c r="F61" s="369" t="e">
        <f>+CEILING(#REF!*1.2,1)</f>
        <v>#REF!</v>
      </c>
      <c r="G61" s="369" t="e">
        <f>+CEILING(#REF!*1.4,1)</f>
        <v>#REF!</v>
      </c>
      <c r="H61" s="414">
        <v>26.64</v>
      </c>
    </row>
    <row r="62" spans="3:8" ht="12" customHeight="1">
      <c r="C62" s="370"/>
      <c r="D62" s="371"/>
      <c r="E62" s="372"/>
      <c r="F62" s="372"/>
      <c r="G62" s="372"/>
      <c r="H62" s="414"/>
    </row>
    <row r="63" spans="3:8" ht="12" customHeight="1">
      <c r="C63" s="374" t="s">
        <v>28</v>
      </c>
      <c r="D63" s="375" t="s">
        <v>66</v>
      </c>
      <c r="E63" s="376" t="s">
        <v>1</v>
      </c>
      <c r="F63" s="376" t="s">
        <v>2</v>
      </c>
      <c r="G63" s="376" t="s">
        <v>3</v>
      </c>
      <c r="H63" s="413" t="s">
        <v>891</v>
      </c>
    </row>
    <row r="64" spans="3:8" ht="12" customHeight="1">
      <c r="C64" s="367" t="s">
        <v>55</v>
      </c>
      <c r="D64" s="368" t="s">
        <v>166</v>
      </c>
      <c r="E64" s="369" t="e">
        <f>+CEILING(#REF!*1.1,1)</f>
        <v>#REF!</v>
      </c>
      <c r="F64" s="369" t="e">
        <f>+CEILING(#REF!*1.2,1)</f>
        <v>#REF!</v>
      </c>
      <c r="G64" s="369" t="e">
        <f>+CEILING(#REF!*1.4,1)</f>
        <v>#REF!</v>
      </c>
      <c r="H64" s="414">
        <v>26.76</v>
      </c>
    </row>
    <row r="65" spans="3:8" ht="12" customHeight="1">
      <c r="C65" s="379"/>
      <c r="D65" s="378"/>
      <c r="E65" s="371"/>
      <c r="F65" s="371"/>
      <c r="G65" s="371"/>
      <c r="H65" s="414"/>
    </row>
    <row r="66" spans="3:8" ht="12" customHeight="1">
      <c r="C66" s="374" t="s">
        <v>170</v>
      </c>
      <c r="D66" s="375" t="s">
        <v>66</v>
      </c>
      <c r="E66" s="376" t="s">
        <v>1</v>
      </c>
      <c r="F66" s="376" t="s">
        <v>2</v>
      </c>
      <c r="G66" s="376" t="s">
        <v>3</v>
      </c>
      <c r="H66" s="413" t="s">
        <v>891</v>
      </c>
    </row>
    <row r="67" spans="3:8" ht="12" customHeight="1">
      <c r="C67" s="367" t="s">
        <v>171</v>
      </c>
      <c r="D67" s="368" t="s">
        <v>173</v>
      </c>
      <c r="E67" s="369" t="e">
        <f>+CEILING(#REF!*1.1,1)</f>
        <v>#REF!</v>
      </c>
      <c r="F67" s="369" t="e">
        <f>+CEILING(#REF!*1.2,1)</f>
        <v>#REF!</v>
      </c>
      <c r="G67" s="369" t="e">
        <f>+CEILING(#REF!*1.4,1)</f>
        <v>#REF!</v>
      </c>
      <c r="H67" s="414">
        <v>12.23</v>
      </c>
    </row>
    <row r="68" spans="3:8" ht="12" customHeight="1">
      <c r="C68" s="370"/>
      <c r="D68" s="371"/>
      <c r="E68" s="372"/>
      <c r="F68" s="372"/>
      <c r="G68" s="372"/>
      <c r="H68" s="414"/>
    </row>
    <row r="69" spans="3:8" ht="12" customHeight="1">
      <c r="C69" s="374" t="s">
        <v>27</v>
      </c>
      <c r="D69" s="375" t="s">
        <v>66</v>
      </c>
      <c r="E69" s="376" t="s">
        <v>1</v>
      </c>
      <c r="F69" s="376" t="s">
        <v>2</v>
      </c>
      <c r="G69" s="376" t="s">
        <v>3</v>
      </c>
      <c r="H69" s="413" t="s">
        <v>891</v>
      </c>
    </row>
    <row r="70" spans="3:8" ht="12" customHeight="1">
      <c r="C70" s="367" t="s">
        <v>56</v>
      </c>
      <c r="D70" s="368" t="s">
        <v>167</v>
      </c>
      <c r="E70" s="369" t="e">
        <f>+CEILING(#REF!*1.1,1)</f>
        <v>#REF!</v>
      </c>
      <c r="F70" s="369" t="e">
        <f>+CEILING(#REF!*1.2,1)</f>
        <v>#REF!</v>
      </c>
      <c r="G70" s="369" t="e">
        <f>+CEILING(#REF!*1.4,1)</f>
        <v>#REF!</v>
      </c>
      <c r="H70" s="414">
        <v>39.2</v>
      </c>
    </row>
    <row r="71" spans="3:8" ht="12" customHeight="1">
      <c r="C71" s="367" t="s">
        <v>57</v>
      </c>
      <c r="D71" s="368" t="s">
        <v>168</v>
      </c>
      <c r="E71" s="369" t="e">
        <f>+CEILING(#REF!*1.1,1)</f>
        <v>#REF!</v>
      </c>
      <c r="F71" s="369" t="e">
        <f>+CEILING(#REF!*1.2,1)</f>
        <v>#REF!</v>
      </c>
      <c r="G71" s="369" t="e">
        <f>+CEILING(#REF!*1.4,1)</f>
        <v>#REF!</v>
      </c>
      <c r="H71" s="414">
        <v>59.81</v>
      </c>
    </row>
    <row r="72" spans="3:8" ht="12" customHeight="1">
      <c r="C72" s="374" t="s">
        <v>339</v>
      </c>
      <c r="D72" s="375" t="s">
        <v>66</v>
      </c>
      <c r="E72" s="376" t="s">
        <v>1</v>
      </c>
      <c r="F72" s="376" t="s">
        <v>2</v>
      </c>
      <c r="G72" s="376" t="s">
        <v>3</v>
      </c>
      <c r="H72" s="413" t="s">
        <v>891</v>
      </c>
    </row>
    <row r="73" spans="3:8" ht="12" customHeight="1">
      <c r="C73" s="367" t="s">
        <v>340</v>
      </c>
      <c r="D73" s="368" t="s">
        <v>341</v>
      </c>
      <c r="E73" s="369" t="e">
        <f>+CEILING(#REF!*1.1,1)</f>
        <v>#REF!</v>
      </c>
      <c r="F73" s="369" t="e">
        <f>+CEILING(#REF!*1.2,1)</f>
        <v>#REF!</v>
      </c>
      <c r="G73" s="369" t="e">
        <f>+CEILING(#REF!*1.4,1)</f>
        <v>#REF!</v>
      </c>
      <c r="H73" s="414">
        <v>13.97</v>
      </c>
    </row>
    <row r="74" spans="3:8" ht="12" customHeight="1">
      <c r="C74" s="370"/>
      <c r="D74" s="371"/>
      <c r="E74" s="372"/>
      <c r="F74" s="372"/>
      <c r="G74" s="372"/>
      <c r="H74" s="414"/>
    </row>
    <row r="75" spans="3:8" ht="12" customHeight="1">
      <c r="C75" s="484" t="s">
        <v>48</v>
      </c>
      <c r="D75" s="484"/>
      <c r="E75" s="484"/>
      <c r="F75" s="484"/>
      <c r="G75" s="484"/>
      <c r="H75" s="417"/>
    </row>
    <row r="76" spans="3:8" ht="12" customHeight="1">
      <c r="C76" s="374" t="s">
        <v>49</v>
      </c>
      <c r="D76" s="375" t="s">
        <v>66</v>
      </c>
      <c r="E76" s="376" t="s">
        <v>1</v>
      </c>
      <c r="F76" s="376" t="s">
        <v>2</v>
      </c>
      <c r="G76" s="376" t="s">
        <v>3</v>
      </c>
      <c r="H76" s="413" t="s">
        <v>891</v>
      </c>
    </row>
    <row r="77" spans="3:8" ht="12" customHeight="1">
      <c r="C77" s="367" t="s">
        <v>34</v>
      </c>
      <c r="D77" s="368" t="s">
        <v>174</v>
      </c>
      <c r="E77" s="369" t="e">
        <f>CEILING(#REF!*1.1,0.01)</f>
        <v>#REF!</v>
      </c>
      <c r="F77" s="369" t="e">
        <f>CEILING(#REF!*1.2,0.01)</f>
        <v>#REF!</v>
      </c>
      <c r="G77" s="369" t="e">
        <f>CEILING(#REF!*1.4,0.01)</f>
        <v>#REF!</v>
      </c>
      <c r="H77" s="414">
        <v>18.96</v>
      </c>
    </row>
    <row r="78" spans="3:8" ht="12" customHeight="1">
      <c r="C78" s="367" t="s">
        <v>35</v>
      </c>
      <c r="D78" s="368" t="s">
        <v>175</v>
      </c>
      <c r="E78" s="369" t="e">
        <f>CEILING(#REF!*1.1,0.01)</f>
        <v>#REF!</v>
      </c>
      <c r="F78" s="369" t="e">
        <f>CEILING(#REF!*1.2,0.01)</f>
        <v>#REF!</v>
      </c>
      <c r="G78" s="369" t="e">
        <f>CEILING(#REF!*1.4,0.01)</f>
        <v>#REF!</v>
      </c>
      <c r="H78" s="414">
        <v>19.22</v>
      </c>
    </row>
    <row r="79" spans="3:8" ht="12" customHeight="1">
      <c r="C79" s="367" t="s">
        <v>36</v>
      </c>
      <c r="D79" s="368" t="s">
        <v>176</v>
      </c>
      <c r="E79" s="369" t="e">
        <f>CEILING(#REF!*1.1,0.01)</f>
        <v>#REF!</v>
      </c>
      <c r="F79" s="369" t="e">
        <f>CEILING(#REF!*1.2,0.01)</f>
        <v>#REF!</v>
      </c>
      <c r="G79" s="369" t="e">
        <f>CEILING(#REF!*1.4,0.01)</f>
        <v>#REF!</v>
      </c>
      <c r="H79" s="414">
        <v>19.47</v>
      </c>
    </row>
    <row r="80" spans="3:8" ht="12" customHeight="1">
      <c r="C80" s="367" t="s">
        <v>37</v>
      </c>
      <c r="D80" s="368" t="s">
        <v>177</v>
      </c>
      <c r="E80" s="369" t="e">
        <f>CEILING(#REF!*1.1,0.01)</f>
        <v>#REF!</v>
      </c>
      <c r="F80" s="369" t="e">
        <f>CEILING(#REF!*1.2,0.01)</f>
        <v>#REF!</v>
      </c>
      <c r="G80" s="369" t="e">
        <f>CEILING(#REF!*1.4,0.01)</f>
        <v>#REF!</v>
      </c>
      <c r="H80" s="414">
        <v>19.85</v>
      </c>
    </row>
    <row r="81" spans="3:8" ht="12" customHeight="1">
      <c r="C81" s="367" t="s">
        <v>38</v>
      </c>
      <c r="D81" s="368" t="s">
        <v>178</v>
      </c>
      <c r="E81" s="369" t="e">
        <f>CEILING(#REF!*1.1,0.01)</f>
        <v>#REF!</v>
      </c>
      <c r="F81" s="369" t="e">
        <f>CEILING(#REF!*1.2,0.01)</f>
        <v>#REF!</v>
      </c>
      <c r="G81" s="369" t="e">
        <f>CEILING(#REF!*1.4,0.01)</f>
        <v>#REF!</v>
      </c>
      <c r="H81" s="414">
        <v>20.93</v>
      </c>
    </row>
    <row r="82" spans="3:8" ht="12" customHeight="1">
      <c r="C82" s="367" t="s">
        <v>39</v>
      </c>
      <c r="D82" s="368" t="s">
        <v>179</v>
      </c>
      <c r="E82" s="369" t="e">
        <f>CEILING(#REF!*1.1,0.01)</f>
        <v>#REF!</v>
      </c>
      <c r="F82" s="369" t="e">
        <f>CEILING(#REF!*1.2,0.01)</f>
        <v>#REF!</v>
      </c>
      <c r="G82" s="369" t="e">
        <f>CEILING(#REF!*1.4,0.01)</f>
        <v>#REF!</v>
      </c>
      <c r="H82" s="414">
        <v>21.71</v>
      </c>
    </row>
    <row r="83" spans="3:8" ht="12" customHeight="1">
      <c r="C83" s="367" t="s">
        <v>40</v>
      </c>
      <c r="D83" s="368" t="s">
        <v>180</v>
      </c>
      <c r="E83" s="369" t="e">
        <f>CEILING(#REF!*1.1,0.01)</f>
        <v>#REF!</v>
      </c>
      <c r="F83" s="369" t="e">
        <f>CEILING(#REF!*1.2,0.01)</f>
        <v>#REF!</v>
      </c>
      <c r="G83" s="369" t="e">
        <f>CEILING(#REF!*1.4,0.01)</f>
        <v>#REF!</v>
      </c>
      <c r="H83" s="414">
        <v>23.37</v>
      </c>
    </row>
    <row r="84" spans="3:8" ht="12" customHeight="1">
      <c r="C84" s="367" t="s">
        <v>41</v>
      </c>
      <c r="D84" s="368" t="s">
        <v>181</v>
      </c>
      <c r="E84" s="369" t="e">
        <f>CEILING(#REF!*1.1,0.01)</f>
        <v>#REF!</v>
      </c>
      <c r="F84" s="369" t="e">
        <f>CEILING(#REF!*1.2,0.01)</f>
        <v>#REF!</v>
      </c>
      <c r="G84" s="369" t="e">
        <f>CEILING(#REF!*1.4,0.01)</f>
        <v>#REF!</v>
      </c>
      <c r="H84" s="414">
        <v>24.78</v>
      </c>
    </row>
    <row r="85" spans="3:8" ht="12" customHeight="1">
      <c r="C85" s="367" t="s">
        <v>42</v>
      </c>
      <c r="D85" s="368" t="s">
        <v>182</v>
      </c>
      <c r="E85" s="369" t="e">
        <f>CEILING(#REF!*1.1,0.01)</f>
        <v>#REF!</v>
      </c>
      <c r="F85" s="369" t="e">
        <f>CEILING(#REF!*1.2,0.01)</f>
        <v>#REF!</v>
      </c>
      <c r="G85" s="369" t="e">
        <f>CEILING(#REF!*1.4,0.01)</f>
        <v>#REF!</v>
      </c>
      <c r="H85" s="414">
        <v>25.49</v>
      </c>
    </row>
    <row r="86" spans="3:8" ht="12" customHeight="1">
      <c r="C86" s="367" t="s">
        <v>43</v>
      </c>
      <c r="D86" s="368" t="s">
        <v>183</v>
      </c>
      <c r="E86" s="369" t="e">
        <f>CEILING(#REF!*1.1,0.01)</f>
        <v>#REF!</v>
      </c>
      <c r="F86" s="369" t="e">
        <f>CEILING(#REF!*1.2,0.01)</f>
        <v>#REF!</v>
      </c>
      <c r="G86" s="369" t="e">
        <f>CEILING(#REF!*1.4,0.01)</f>
        <v>#REF!</v>
      </c>
      <c r="H86" s="414">
        <v>27.02</v>
      </c>
    </row>
    <row r="87" spans="3:8" ht="12" customHeight="1">
      <c r="C87" s="367" t="s">
        <v>44</v>
      </c>
      <c r="D87" s="368" t="s">
        <v>184</v>
      </c>
      <c r="E87" s="369" t="e">
        <f>CEILING(#REF!*1.1,0.01)</f>
        <v>#REF!</v>
      </c>
      <c r="F87" s="369" t="e">
        <f>CEILING(#REF!*1.2,0.01)</f>
        <v>#REF!</v>
      </c>
      <c r="G87" s="369" t="e">
        <f>CEILING(#REF!*1.4,0.01)</f>
        <v>#REF!</v>
      </c>
      <c r="H87" s="414">
        <v>27.78</v>
      </c>
    </row>
    <row r="88" spans="3:8" ht="12" customHeight="1">
      <c r="C88" s="367" t="s">
        <v>45</v>
      </c>
      <c r="D88" s="368" t="s">
        <v>185</v>
      </c>
      <c r="E88" s="369" t="e">
        <f>CEILING(#REF!*1.1,0.01)</f>
        <v>#REF!</v>
      </c>
      <c r="F88" s="369" t="e">
        <f>CEILING(#REF!*1.2,0.01)</f>
        <v>#REF!</v>
      </c>
      <c r="G88" s="369" t="e">
        <f>CEILING(#REF!*1.4,0.01)</f>
        <v>#REF!</v>
      </c>
      <c r="H88" s="414">
        <v>29.25</v>
      </c>
    </row>
    <row r="89" spans="3:8" ht="12" customHeight="1">
      <c r="C89" s="367" t="s">
        <v>31</v>
      </c>
      <c r="D89" s="368" t="s">
        <v>186</v>
      </c>
      <c r="E89" s="369" t="e">
        <f>CEILING(#REF!*1.1,0.01)</f>
        <v>#REF!</v>
      </c>
      <c r="F89" s="369" t="e">
        <f>CEILING(#REF!*1.2,0.01)</f>
        <v>#REF!</v>
      </c>
      <c r="G89" s="369" t="e">
        <f>CEILING(#REF!*1.4,0.01)</f>
        <v>#REF!</v>
      </c>
      <c r="H89" s="414">
        <v>31.64</v>
      </c>
    </row>
    <row r="90" spans="3:8" ht="12" customHeight="1">
      <c r="C90" s="367" t="s">
        <v>46</v>
      </c>
      <c r="D90" s="368" t="s">
        <v>187</v>
      </c>
      <c r="E90" s="369" t="e">
        <f>CEILING(#REF!*1.1,0.01)</f>
        <v>#REF!</v>
      </c>
      <c r="F90" s="369" t="e">
        <f>CEILING(#REF!*1.2,0.01)</f>
        <v>#REF!</v>
      </c>
      <c r="G90" s="369" t="e">
        <f>CEILING(#REF!*1.4,0.01)</f>
        <v>#REF!</v>
      </c>
      <c r="H90" s="414">
        <v>33.81</v>
      </c>
    </row>
    <row r="91" spans="3:8" ht="12" customHeight="1">
      <c r="C91" s="367" t="s">
        <v>32</v>
      </c>
      <c r="D91" s="368" t="s">
        <v>188</v>
      </c>
      <c r="E91" s="369" t="e">
        <f>CEILING(#REF!*1.1,0.01)</f>
        <v>#REF!</v>
      </c>
      <c r="F91" s="369" t="e">
        <f>CEILING(#REF!*1.2,0.01)</f>
        <v>#REF!</v>
      </c>
      <c r="G91" s="369" t="e">
        <f>CEILING(#REF!*1.4,0.01)</f>
        <v>#REF!</v>
      </c>
      <c r="H91" s="414">
        <v>35.79</v>
      </c>
    </row>
    <row r="92" spans="3:8" ht="12" customHeight="1">
      <c r="C92" s="367" t="s">
        <v>47</v>
      </c>
      <c r="D92" s="368" t="s">
        <v>189</v>
      </c>
      <c r="E92" s="369" t="e">
        <f>CEILING(#REF!*1.1,0.01)</f>
        <v>#REF!</v>
      </c>
      <c r="F92" s="369" t="e">
        <f>CEILING(#REF!*1.2,0.01)</f>
        <v>#REF!</v>
      </c>
      <c r="G92" s="369" t="e">
        <f>CEILING(#REF!*1.4,0.01)</f>
        <v>#REF!</v>
      </c>
      <c r="H92" s="414">
        <v>39.2</v>
      </c>
    </row>
    <row r="93" spans="3:8" ht="12" customHeight="1">
      <c r="C93" s="367" t="s">
        <v>33</v>
      </c>
      <c r="D93" s="368" t="s">
        <v>190</v>
      </c>
      <c r="E93" s="369" t="e">
        <f>CEILING(#REF!*1.1,0.01)</f>
        <v>#REF!</v>
      </c>
      <c r="F93" s="369" t="e">
        <f>CEILING(#REF!*1.2,0.01)</f>
        <v>#REF!</v>
      </c>
      <c r="G93" s="369" t="e">
        <f>CEILING(#REF!*1.4,0.01)</f>
        <v>#REF!</v>
      </c>
      <c r="H93" s="414">
        <v>40.73</v>
      </c>
    </row>
    <row r="94" spans="3:8" ht="12" customHeight="1">
      <c r="C94" s="380"/>
      <c r="D94" s="385"/>
      <c r="E94" s="386"/>
      <c r="F94" s="386"/>
      <c r="G94" s="371"/>
      <c r="H94" s="414"/>
    </row>
    <row r="95" spans="3:8" ht="12" customHeight="1">
      <c r="C95" s="379"/>
      <c r="D95" s="385"/>
      <c r="E95" s="386"/>
      <c r="F95" s="386"/>
      <c r="G95" s="371"/>
      <c r="H95" s="414"/>
    </row>
    <row r="96" spans="3:8" ht="12" customHeight="1">
      <c r="C96" s="374" t="s">
        <v>231</v>
      </c>
      <c r="D96" s="375" t="s">
        <v>66</v>
      </c>
      <c r="E96" s="376" t="s">
        <v>1</v>
      </c>
      <c r="F96" s="376" t="s">
        <v>2</v>
      </c>
      <c r="G96" s="376" t="s">
        <v>3</v>
      </c>
      <c r="H96" s="413" t="s">
        <v>891</v>
      </c>
    </row>
    <row r="97" spans="3:8" ht="12" customHeight="1">
      <c r="C97" s="367" t="s">
        <v>228</v>
      </c>
      <c r="D97" s="368" t="s">
        <v>232</v>
      </c>
      <c r="E97" s="369" t="e">
        <f>CEILING(#REF!*1.1,0.01)</f>
        <v>#REF!</v>
      </c>
      <c r="F97" s="369" t="e">
        <f>CEILING(#REF!*1.2,0.01)</f>
        <v>#REF!</v>
      </c>
      <c r="G97" s="369" t="e">
        <f>CEILING(#REF!*1.4,0.01)</f>
        <v>#REF!</v>
      </c>
      <c r="H97" s="414">
        <v>11.66</v>
      </c>
    </row>
    <row r="98" spans="3:8" ht="12" customHeight="1">
      <c r="C98" s="367" t="s">
        <v>229</v>
      </c>
      <c r="D98" s="368" t="s">
        <v>233</v>
      </c>
      <c r="E98" s="369" t="e">
        <f>CEILING(#REF!*1.1,0.01)</f>
        <v>#REF!</v>
      </c>
      <c r="F98" s="369" t="e">
        <f>CEILING(#REF!*1.2,0.01)</f>
        <v>#REF!</v>
      </c>
      <c r="G98" s="369" t="e">
        <f>CEILING(#REF!*1.4,0.01)</f>
        <v>#REF!</v>
      </c>
      <c r="H98" s="414">
        <v>2.1</v>
      </c>
    </row>
    <row r="99" spans="3:8" ht="12" customHeight="1">
      <c r="C99" s="367" t="s">
        <v>230</v>
      </c>
      <c r="D99" s="368" t="s">
        <v>234</v>
      </c>
      <c r="E99" s="369" t="e">
        <f>CEILING(#REF!*1.1,0.01)</f>
        <v>#REF!</v>
      </c>
      <c r="F99" s="369" t="e">
        <f>CEILING(#REF!*1.2,0.01)</f>
        <v>#REF!</v>
      </c>
      <c r="G99" s="369" t="e">
        <f>CEILING(#REF!*1.4,0.01)</f>
        <v>#REF!</v>
      </c>
      <c r="H99" s="414">
        <v>2.1</v>
      </c>
    </row>
    <row r="100" spans="3:8" ht="12" customHeight="1">
      <c r="C100" s="379"/>
      <c r="D100" s="371"/>
      <c r="E100" s="386"/>
      <c r="F100" s="386"/>
      <c r="G100" s="371"/>
      <c r="H100" s="414"/>
    </row>
    <row r="101" spans="3:8" ht="12" customHeight="1">
      <c r="C101" s="484" t="s">
        <v>235</v>
      </c>
      <c r="D101" s="484"/>
      <c r="E101" s="484"/>
      <c r="F101" s="484"/>
      <c r="G101" s="484"/>
      <c r="H101" s="417"/>
    </row>
    <row r="102" spans="3:8" ht="12" customHeight="1">
      <c r="C102" s="374" t="s">
        <v>236</v>
      </c>
      <c r="D102" s="375" t="s">
        <v>66</v>
      </c>
      <c r="E102" s="376" t="s">
        <v>1</v>
      </c>
      <c r="F102" s="376" t="s">
        <v>2</v>
      </c>
      <c r="G102" s="376" t="s">
        <v>3</v>
      </c>
      <c r="H102" s="413" t="s">
        <v>891</v>
      </c>
    </row>
    <row r="103" spans="3:8" ht="12" customHeight="1">
      <c r="C103" s="367" t="s">
        <v>237</v>
      </c>
      <c r="D103" s="368" t="s">
        <v>240</v>
      </c>
      <c r="E103" s="369" t="e">
        <f>CEILING(#REF!*1.1,0.01)</f>
        <v>#REF!</v>
      </c>
      <c r="F103" s="369" t="e">
        <f>CEILING(#REF!*1.2,0.01)</f>
        <v>#REF!</v>
      </c>
      <c r="G103" s="369" t="e">
        <f>CEILING(#REF!*1.4,0.01)</f>
        <v>#REF!</v>
      </c>
      <c r="H103" s="414">
        <v>21.84</v>
      </c>
    </row>
    <row r="104" spans="3:8" ht="12" customHeight="1">
      <c r="C104" s="367" t="s">
        <v>238</v>
      </c>
      <c r="D104" s="368" t="s">
        <v>241</v>
      </c>
      <c r="E104" s="369" t="e">
        <f>CEILING(#REF!*1.1,0.01)</f>
        <v>#REF!</v>
      </c>
      <c r="F104" s="369" t="e">
        <f>CEILING(#REF!*1.2,0.01)</f>
        <v>#REF!</v>
      </c>
      <c r="G104" s="369" t="e">
        <f>CEILING(#REF!*1.4,0.01)</f>
        <v>#REF!</v>
      </c>
      <c r="H104" s="414">
        <v>25.35</v>
      </c>
    </row>
    <row r="105" spans="3:8" ht="12" customHeight="1">
      <c r="C105" s="367" t="s">
        <v>239</v>
      </c>
      <c r="D105" s="368" t="s">
        <v>242</v>
      </c>
      <c r="E105" s="369" t="e">
        <f>CEILING(#REF!*1.1,0.01)</f>
        <v>#REF!</v>
      </c>
      <c r="F105" s="369" t="e">
        <f>CEILING(#REF!*1.2,0.01)</f>
        <v>#REF!</v>
      </c>
      <c r="G105" s="369" t="e">
        <f>CEILING(#REF!*1.4,0.01)</f>
        <v>#REF!</v>
      </c>
      <c r="H105" s="414">
        <v>32.85</v>
      </c>
    </row>
    <row r="106" spans="3:8" ht="12" customHeight="1">
      <c r="C106" s="484" t="s">
        <v>50</v>
      </c>
      <c r="D106" s="484"/>
      <c r="E106" s="484"/>
      <c r="F106" s="484"/>
      <c r="G106" s="484"/>
      <c r="H106" s="417"/>
    </row>
    <row r="107" spans="3:8" ht="12" customHeight="1">
      <c r="C107" s="374" t="s">
        <v>365</v>
      </c>
      <c r="D107" s="375" t="s">
        <v>66</v>
      </c>
      <c r="E107" s="376" t="s">
        <v>1</v>
      </c>
      <c r="F107" s="376" t="s">
        <v>2</v>
      </c>
      <c r="G107" s="376" t="s">
        <v>3</v>
      </c>
      <c r="H107" s="413" t="s">
        <v>891</v>
      </c>
    </row>
    <row r="108" spans="3:8" ht="12" customHeight="1">
      <c r="C108" s="367" t="s">
        <v>154</v>
      </c>
      <c r="D108" s="368" t="s">
        <v>155</v>
      </c>
      <c r="E108" s="369" t="e">
        <f>+CEILING(#REF!*1.1,1)</f>
        <v>#REF!</v>
      </c>
      <c r="F108" s="369" t="e">
        <f>+CEILING(#REF!*1.2,1)</f>
        <v>#REF!</v>
      </c>
      <c r="G108" s="369" t="e">
        <f>+CEILING(#REF!*1.4,1)</f>
        <v>#REF!</v>
      </c>
      <c r="H108" s="414">
        <v>143.94</v>
      </c>
    </row>
    <row r="109" spans="3:8" ht="12" customHeight="1">
      <c r="C109" s="367" t="s">
        <v>361</v>
      </c>
      <c r="D109" s="368" t="s">
        <v>363</v>
      </c>
      <c r="E109" s="369" t="e">
        <f>+CEILING(#REF!*1.1,1)</f>
        <v>#REF!</v>
      </c>
      <c r="F109" s="369" t="e">
        <f>+CEILING(#REF!*1.2,1)</f>
        <v>#REF!</v>
      </c>
      <c r="G109" s="369" t="e">
        <f>+CEILING(#REF!*1.4,1)</f>
        <v>#REF!</v>
      </c>
      <c r="H109" s="414">
        <v>247.49</v>
      </c>
    </row>
    <row r="110" spans="3:8" ht="12" customHeight="1">
      <c r="C110" s="367" t="s">
        <v>362</v>
      </c>
      <c r="D110" s="368" t="s">
        <v>364</v>
      </c>
      <c r="E110" s="369" t="e">
        <f>+CEILING(#REF!*1.1,1)</f>
        <v>#REF!</v>
      </c>
      <c r="F110" s="369" t="e">
        <f>+CEILING(#REF!*1.2,1)</f>
        <v>#REF!</v>
      </c>
      <c r="G110" s="369" t="e">
        <f>+CEILING(#REF!*1.4,1)</f>
        <v>#REF!</v>
      </c>
      <c r="H110" s="414">
        <v>247.49</v>
      </c>
    </row>
    <row r="111" spans="3:8" ht="12" customHeight="1">
      <c r="C111" s="370"/>
      <c r="D111" s="371"/>
      <c r="E111" s="372"/>
      <c r="F111" s="372"/>
      <c r="G111" s="372"/>
      <c r="H111" s="414"/>
    </row>
    <row r="112" spans="3:8" ht="12" customHeight="1">
      <c r="C112" s="374" t="s">
        <v>58</v>
      </c>
      <c r="D112" s="375" t="s">
        <v>66</v>
      </c>
      <c r="E112" s="376" t="s">
        <v>1</v>
      </c>
      <c r="F112" s="376" t="s">
        <v>2</v>
      </c>
      <c r="G112" s="376" t="s">
        <v>3</v>
      </c>
      <c r="H112" s="413" t="s">
        <v>891</v>
      </c>
    </row>
    <row r="113" spans="3:8" ht="12" customHeight="1">
      <c r="C113" s="367" t="s">
        <v>160</v>
      </c>
      <c r="D113" s="368" t="s">
        <v>156</v>
      </c>
      <c r="E113" s="369" t="e">
        <f>+CEILING(#REF!*1.1,1)</f>
        <v>#REF!</v>
      </c>
      <c r="F113" s="369" t="e">
        <f>+CEILING(#REF!*1.2,1)</f>
        <v>#REF!</v>
      </c>
      <c r="G113" s="369" t="e">
        <f>+CEILING(#REF!*1.4,1)</f>
        <v>#REF!</v>
      </c>
      <c r="H113" s="414">
        <v>11.58</v>
      </c>
    </row>
    <row r="114" spans="3:8" ht="12" customHeight="1">
      <c r="C114" s="367" t="s">
        <v>76</v>
      </c>
      <c r="D114" s="368" t="s">
        <v>157</v>
      </c>
      <c r="E114" s="369" t="e">
        <f>+CEILING(#REF!*1.1,1)</f>
        <v>#REF!</v>
      </c>
      <c r="F114" s="369" t="e">
        <f>+CEILING(#REF!*1.2,1)</f>
        <v>#REF!</v>
      </c>
      <c r="G114" s="369" t="e">
        <f>+CEILING(#REF!*1.4,1)</f>
        <v>#REF!</v>
      </c>
      <c r="H114" s="414">
        <v>18.96</v>
      </c>
    </row>
    <row r="115" spans="3:8" ht="12" customHeight="1">
      <c r="C115" s="367" t="s">
        <v>161</v>
      </c>
      <c r="D115" s="368" t="s">
        <v>158</v>
      </c>
      <c r="E115" s="369" t="e">
        <f>+CEILING(#REF!*1.1,1)</f>
        <v>#REF!</v>
      </c>
      <c r="F115" s="369" t="e">
        <f>+CEILING(#REF!*1.2,1)</f>
        <v>#REF!</v>
      </c>
      <c r="G115" s="369" t="e">
        <f>+CEILING(#REF!*1.4,1)</f>
        <v>#REF!</v>
      </c>
      <c r="H115" s="414">
        <v>23.45</v>
      </c>
    </row>
    <row r="116" spans="3:8" ht="12" customHeight="1">
      <c r="C116" s="367" t="s">
        <v>75</v>
      </c>
      <c r="D116" s="368" t="s">
        <v>159</v>
      </c>
      <c r="E116" s="369" t="e">
        <f>+CEILING(#REF!*1.1,1)</f>
        <v>#REF!</v>
      </c>
      <c r="F116" s="369" t="e">
        <f>+CEILING(#REF!*1.2,1)</f>
        <v>#REF!</v>
      </c>
      <c r="G116" s="369" t="e">
        <f>+CEILING(#REF!*1.4,1)</f>
        <v>#REF!</v>
      </c>
      <c r="H116" s="414">
        <v>33.17</v>
      </c>
    </row>
    <row r="117" spans="3:8" ht="12" customHeight="1">
      <c r="C117" s="379"/>
      <c r="D117" s="371"/>
      <c r="E117" s="386"/>
      <c r="F117" s="386"/>
      <c r="G117" s="371"/>
      <c r="H117" s="414"/>
    </row>
    <row r="118" spans="3:8" ht="12" customHeight="1">
      <c r="C118" s="484" t="s">
        <v>338</v>
      </c>
      <c r="D118" s="484"/>
      <c r="E118" s="484"/>
      <c r="F118" s="484"/>
      <c r="G118" s="484"/>
      <c r="H118" s="417"/>
    </row>
    <row r="119" spans="3:8" ht="12" customHeight="1">
      <c r="C119" s="374" t="s">
        <v>243</v>
      </c>
      <c r="D119" s="375" t="s">
        <v>66</v>
      </c>
      <c r="E119" s="376" t="s">
        <v>1</v>
      </c>
      <c r="F119" s="376" t="s">
        <v>2</v>
      </c>
      <c r="G119" s="376" t="s">
        <v>3</v>
      </c>
      <c r="H119" s="413" t="s">
        <v>891</v>
      </c>
    </row>
    <row r="120" spans="3:8" ht="12" customHeight="1">
      <c r="C120" s="367" t="s">
        <v>281</v>
      </c>
      <c r="D120" s="368" t="s">
        <v>244</v>
      </c>
      <c r="E120" s="369" t="e">
        <f>CEILING(#REF!*1.1,0.01)</f>
        <v>#REF!</v>
      </c>
      <c r="F120" s="369" t="e">
        <f>CEILING(#REF!*1.2,0.01)</f>
        <v>#REF!</v>
      </c>
      <c r="G120" s="369" t="e">
        <f>CEILING(#REF!*1.4,0.01)</f>
        <v>#REF!</v>
      </c>
      <c r="H120" s="414">
        <v>63.26</v>
      </c>
    </row>
    <row r="121" spans="3:8" ht="12" customHeight="1">
      <c r="C121" s="367" t="s">
        <v>311</v>
      </c>
      <c r="D121" s="368" t="s">
        <v>245</v>
      </c>
      <c r="E121" s="369" t="e">
        <f>CEILING(#REF!*1.1,0.01)</f>
        <v>#REF!</v>
      </c>
      <c r="F121" s="369" t="e">
        <f>CEILING(#REF!*1.2,0.01)</f>
        <v>#REF!</v>
      </c>
      <c r="G121" s="369" t="e">
        <f>CEILING(#REF!*1.4,0.01)</f>
        <v>#REF!</v>
      </c>
      <c r="H121" s="414">
        <v>69.29</v>
      </c>
    </row>
    <row r="122" spans="3:8" ht="15" customHeight="1">
      <c r="C122" s="367" t="s">
        <v>337</v>
      </c>
      <c r="D122" s="368" t="s">
        <v>336</v>
      </c>
      <c r="E122" s="369" t="e">
        <f>CEILING(#REF!*1.1,0.01)</f>
        <v>#REF!</v>
      </c>
      <c r="F122" s="369" t="e">
        <f>CEILING(#REF!*1.2,0.01)</f>
        <v>#REF!</v>
      </c>
      <c r="G122" s="369" t="e">
        <f>CEILING(#REF!*1.4,0.01)</f>
        <v>#REF!</v>
      </c>
      <c r="H122" s="414">
        <v>229.56</v>
      </c>
    </row>
    <row r="123" spans="3:8" ht="12.75" customHeight="1">
      <c r="C123" s="387"/>
      <c r="D123" s="388"/>
      <c r="E123" s="387"/>
      <c r="F123" s="387"/>
      <c r="G123" s="387"/>
      <c r="H123" s="414"/>
    </row>
    <row r="124" spans="3:8" ht="13.5" customHeight="1">
      <c r="C124" s="486" t="s">
        <v>263</v>
      </c>
      <c r="D124" s="486"/>
      <c r="E124" s="486"/>
      <c r="F124" s="389"/>
      <c r="G124" s="389"/>
      <c r="H124" s="418"/>
    </row>
    <row r="125" spans="3:8" ht="13.5" customHeight="1">
      <c r="C125" s="374" t="s">
        <v>23</v>
      </c>
      <c r="D125" s="375" t="s">
        <v>66</v>
      </c>
      <c r="E125" s="376" t="s">
        <v>1</v>
      </c>
      <c r="F125" s="390"/>
      <c r="G125" s="389"/>
      <c r="H125" s="413" t="s">
        <v>891</v>
      </c>
    </row>
    <row r="126" spans="3:8" ht="13.5" customHeight="1">
      <c r="C126" s="367" t="s">
        <v>286</v>
      </c>
      <c r="D126" s="368" t="s">
        <v>117</v>
      </c>
      <c r="E126" s="369" t="e">
        <f>+CEILING(#REF!*1.17,1)</f>
        <v>#REF!</v>
      </c>
      <c r="F126" s="391"/>
      <c r="G126" s="389"/>
      <c r="H126" s="414">
        <v>393.99</v>
      </c>
    </row>
    <row r="127" spans="3:8" ht="13.5" customHeight="1">
      <c r="C127" s="367" t="s">
        <v>312</v>
      </c>
      <c r="D127" s="368" t="s">
        <v>119</v>
      </c>
      <c r="E127" s="369" t="e">
        <f>+CEILING(#REF!*1.17,1)</f>
        <v>#REF!</v>
      </c>
      <c r="F127" s="390"/>
      <c r="G127" s="389"/>
      <c r="H127" s="414">
        <v>417.42</v>
      </c>
    </row>
    <row r="128" spans="3:8" ht="13.5" customHeight="1">
      <c r="C128" s="367" t="s">
        <v>287</v>
      </c>
      <c r="D128" s="368" t="s">
        <v>118</v>
      </c>
      <c r="E128" s="369" t="e">
        <f>+CEILING(#REF!*1.17,1)</f>
        <v>#REF!</v>
      </c>
      <c r="F128" s="390"/>
      <c r="G128" s="389"/>
      <c r="H128" s="414">
        <v>445.79</v>
      </c>
    </row>
    <row r="129" spans="3:8" ht="13.5" customHeight="1">
      <c r="C129" s="367" t="s">
        <v>313</v>
      </c>
      <c r="D129" s="368" t="s">
        <v>120</v>
      </c>
      <c r="E129" s="369" t="e">
        <f>+CEILING(#REF!*1.17,1)</f>
        <v>#REF!</v>
      </c>
      <c r="F129" s="390"/>
      <c r="G129" s="389"/>
      <c r="H129" s="414">
        <v>469.04</v>
      </c>
    </row>
    <row r="130" spans="3:8" ht="12" customHeight="1">
      <c r="C130" s="377"/>
      <c r="D130" s="378"/>
      <c r="E130" s="371"/>
      <c r="F130" s="390"/>
      <c r="G130" s="390"/>
      <c r="H130" s="414"/>
    </row>
    <row r="131" spans="3:8" ht="13.5" customHeight="1">
      <c r="C131" s="374" t="s">
        <v>30</v>
      </c>
      <c r="D131" s="375" t="s">
        <v>66</v>
      </c>
      <c r="E131" s="376" t="s">
        <v>1</v>
      </c>
      <c r="F131" s="390"/>
      <c r="G131" s="390"/>
      <c r="H131" s="413" t="s">
        <v>891</v>
      </c>
    </row>
    <row r="132" spans="3:8" ht="13.5" customHeight="1">
      <c r="C132" s="367" t="s">
        <v>289</v>
      </c>
      <c r="D132" s="368" t="s">
        <v>121</v>
      </c>
      <c r="E132" s="369" t="e">
        <f>+CEILING(#REF!*1.17,1)</f>
        <v>#REF!</v>
      </c>
      <c r="F132" s="390"/>
      <c r="G132" s="390"/>
      <c r="H132" s="414">
        <v>666.3</v>
      </c>
    </row>
    <row r="133" spans="3:8" ht="13.5" customHeight="1">
      <c r="C133" s="367" t="s">
        <v>312</v>
      </c>
      <c r="D133" s="368" t="s">
        <v>122</v>
      </c>
      <c r="E133" s="369" t="e">
        <f>+CEILING(#REF!*1.17,1)</f>
        <v>#REF!</v>
      </c>
      <c r="F133" s="390"/>
      <c r="G133" s="390"/>
      <c r="H133" s="414">
        <v>690.77</v>
      </c>
    </row>
    <row r="134" spans="3:8" ht="13.5" customHeight="1">
      <c r="C134" s="367" t="s">
        <v>290</v>
      </c>
      <c r="D134" s="368" t="s">
        <v>123</v>
      </c>
      <c r="E134" s="369" t="e">
        <f>+CEILING(#REF!*1.17,1)</f>
        <v>#REF!</v>
      </c>
      <c r="F134" s="390"/>
      <c r="G134" s="390"/>
      <c r="H134" s="414">
        <v>747.63</v>
      </c>
    </row>
    <row r="135" spans="3:8" ht="13.5" customHeight="1">
      <c r="C135" s="367" t="s">
        <v>312</v>
      </c>
      <c r="D135" s="368" t="s">
        <v>124</v>
      </c>
      <c r="E135" s="369" t="e">
        <f>+CEILING(#REF!*1.17,1)</f>
        <v>#REF!</v>
      </c>
      <c r="F135" s="390"/>
      <c r="G135" s="390"/>
      <c r="H135" s="414">
        <v>772.1</v>
      </c>
    </row>
    <row r="136" spans="3:8" ht="13.5" customHeight="1">
      <c r="C136" s="372"/>
      <c r="D136" s="371"/>
      <c r="E136" s="372"/>
      <c r="F136" s="390"/>
      <c r="G136" s="390"/>
      <c r="H136" s="414"/>
    </row>
    <row r="137" spans="3:8" ht="13.5" customHeight="1">
      <c r="C137" s="486" t="s">
        <v>265</v>
      </c>
      <c r="D137" s="486"/>
      <c r="E137" s="486"/>
      <c r="F137" s="390"/>
      <c r="G137" s="390"/>
      <c r="H137" s="418"/>
    </row>
    <row r="138" spans="3:8" ht="13.5" customHeight="1">
      <c r="C138" s="374" t="s">
        <v>202</v>
      </c>
      <c r="D138" s="375" t="s">
        <v>66</v>
      </c>
      <c r="E138" s="376" t="s">
        <v>1</v>
      </c>
      <c r="F138" s="390"/>
      <c r="G138" s="390"/>
      <c r="H138" s="413" t="s">
        <v>891</v>
      </c>
    </row>
    <row r="139" spans="3:8" ht="13.5" customHeight="1">
      <c r="C139" s="367" t="s">
        <v>291</v>
      </c>
      <c r="D139" s="368" t="s">
        <v>217</v>
      </c>
      <c r="E139" s="369" t="e">
        <f>+CEILING(#REF!*1.17,1)</f>
        <v>#REF!</v>
      </c>
      <c r="F139" s="390"/>
      <c r="G139" s="390"/>
      <c r="H139" s="414">
        <v>1014.27</v>
      </c>
    </row>
    <row r="140" spans="3:8" ht="13.5" customHeight="1">
      <c r="C140" s="367" t="s">
        <v>314</v>
      </c>
      <c r="D140" s="368" t="s">
        <v>218</v>
      </c>
      <c r="E140" s="369" t="e">
        <f>+CEILING(#REF!*1.17,1)</f>
        <v>#REF!</v>
      </c>
      <c r="F140" s="390"/>
      <c r="G140" s="390"/>
      <c r="H140" s="414">
        <v>1035.53</v>
      </c>
    </row>
    <row r="141" spans="3:8" ht="13.5" customHeight="1">
      <c r="C141" s="367" t="s">
        <v>292</v>
      </c>
      <c r="D141" s="368" t="s">
        <v>219</v>
      </c>
      <c r="E141" s="369" t="e">
        <f>+CEILING(#REF!*1.17,1)</f>
        <v>#REF!</v>
      </c>
      <c r="F141" s="390"/>
      <c r="G141" s="390"/>
      <c r="H141" s="414">
        <v>1072.22</v>
      </c>
    </row>
    <row r="142" spans="3:8" ht="13.5" customHeight="1">
      <c r="C142" s="367" t="s">
        <v>314</v>
      </c>
      <c r="D142" s="368" t="s">
        <v>360</v>
      </c>
      <c r="E142" s="369" t="e">
        <f>+CEILING(#REF!*1.17,1)</f>
        <v>#REF!</v>
      </c>
      <c r="F142" s="390"/>
      <c r="G142" s="390"/>
      <c r="H142" s="414">
        <v>1099.43</v>
      </c>
    </row>
    <row r="143" spans="3:8" ht="13.5" customHeight="1">
      <c r="C143" s="367" t="s">
        <v>293</v>
      </c>
      <c r="D143" s="368" t="s">
        <v>220</v>
      </c>
      <c r="E143" s="369" t="e">
        <f>+CEILING(#REF!*1.17,1)</f>
        <v>#REF!</v>
      </c>
      <c r="F143" s="390"/>
      <c r="G143" s="390"/>
      <c r="H143" s="414">
        <v>1029.89</v>
      </c>
    </row>
    <row r="144" spans="3:8" ht="13.5" customHeight="1">
      <c r="C144" s="367" t="s">
        <v>288</v>
      </c>
      <c r="D144" s="368" t="s">
        <v>221</v>
      </c>
      <c r="E144" s="369" t="e">
        <f>+CEILING(#REF!*1.17,1)</f>
        <v>#REF!</v>
      </c>
      <c r="F144" s="390"/>
      <c r="G144" s="390"/>
      <c r="H144" s="414">
        <v>1051.2</v>
      </c>
    </row>
    <row r="145" spans="3:8" ht="13.5" customHeight="1">
      <c r="C145" s="367" t="s">
        <v>294</v>
      </c>
      <c r="D145" s="368" t="s">
        <v>222</v>
      </c>
      <c r="E145" s="369" t="e">
        <f>+CEILING(#REF!*1.17,1)</f>
        <v>#REF!</v>
      </c>
      <c r="F145" s="390"/>
      <c r="G145" s="390"/>
      <c r="H145" s="414">
        <v>1088.85</v>
      </c>
    </row>
    <row r="146" spans="3:8" ht="13.5" customHeight="1">
      <c r="C146" s="367" t="s">
        <v>288</v>
      </c>
      <c r="D146" s="368" t="s">
        <v>223</v>
      </c>
      <c r="E146" s="369" t="e">
        <f>+CEILING(#REF!*1.17,1)</f>
        <v>#REF!</v>
      </c>
      <c r="F146" s="390"/>
      <c r="G146" s="390"/>
      <c r="H146" s="414">
        <v>1116.06</v>
      </c>
    </row>
    <row r="147" spans="3:8" ht="12" customHeight="1">
      <c r="C147" s="379"/>
      <c r="D147" s="378"/>
      <c r="E147" s="371"/>
      <c r="F147" s="390"/>
      <c r="G147" s="390"/>
      <c r="H147" s="414"/>
    </row>
    <row r="148" spans="3:8" ht="13.5" customHeight="1">
      <c r="C148" s="374" t="s">
        <v>197</v>
      </c>
      <c r="D148" s="375" t="s">
        <v>66</v>
      </c>
      <c r="E148" s="376" t="s">
        <v>1</v>
      </c>
      <c r="F148" s="390"/>
      <c r="G148" s="390"/>
      <c r="H148" s="413" t="s">
        <v>891</v>
      </c>
    </row>
    <row r="149" spans="3:8" ht="13.5" customHeight="1">
      <c r="C149" s="367" t="s">
        <v>295</v>
      </c>
      <c r="D149" s="368" t="s">
        <v>224</v>
      </c>
      <c r="E149" s="369" t="e">
        <f>+CEILING(#REF!*1.17,1)</f>
        <v>#REF!</v>
      </c>
      <c r="F149" s="390"/>
      <c r="G149" s="390"/>
      <c r="H149" s="414">
        <v>1466.52</v>
      </c>
    </row>
    <row r="150" spans="3:8" ht="13.5" customHeight="1">
      <c r="C150" s="367" t="s">
        <v>314</v>
      </c>
      <c r="D150" s="368" t="s">
        <v>225</v>
      </c>
      <c r="E150" s="369" t="e">
        <f>+CEILING(#REF!*1.17,1)</f>
        <v>#REF!</v>
      </c>
      <c r="F150" s="390"/>
      <c r="G150" s="390"/>
      <c r="H150" s="414">
        <v>1490.66</v>
      </c>
    </row>
    <row r="151" spans="3:8" ht="13.5" customHeight="1">
      <c r="C151" s="367" t="s">
        <v>296</v>
      </c>
      <c r="D151" s="368" t="s">
        <v>226</v>
      </c>
      <c r="E151" s="369" t="e">
        <f>+CEILING(#REF!*1.17,1)</f>
        <v>#REF!</v>
      </c>
      <c r="F151" s="390"/>
      <c r="G151" s="390"/>
      <c r="H151" s="414">
        <v>1547.72</v>
      </c>
    </row>
    <row r="152" spans="3:8" ht="13.5" customHeight="1">
      <c r="C152" s="367" t="s">
        <v>274</v>
      </c>
      <c r="D152" s="368" t="s">
        <v>227</v>
      </c>
      <c r="E152" s="369" t="e">
        <f>+CEILING(#REF!*1.17,1)</f>
        <v>#REF!</v>
      </c>
      <c r="F152" s="390"/>
      <c r="G152" s="390"/>
      <c r="H152" s="414">
        <v>1572.05</v>
      </c>
    </row>
    <row r="153" spans="3:8" ht="12" customHeight="1">
      <c r="C153" s="379"/>
      <c r="D153" s="378"/>
      <c r="E153" s="371"/>
      <c r="F153" s="390"/>
      <c r="G153" s="390"/>
      <c r="H153" s="414"/>
    </row>
    <row r="154" spans="3:8" ht="13.5" customHeight="1">
      <c r="C154" s="374" t="s">
        <v>250</v>
      </c>
      <c r="D154" s="375" t="s">
        <v>66</v>
      </c>
      <c r="E154" s="376" t="s">
        <v>1</v>
      </c>
      <c r="F154" s="390"/>
      <c r="G154" s="390"/>
      <c r="H154" s="413" t="s">
        <v>891</v>
      </c>
    </row>
    <row r="155" spans="3:8" ht="13.5" customHeight="1">
      <c r="C155" s="367" t="s">
        <v>260</v>
      </c>
      <c r="D155" s="368" t="s">
        <v>255</v>
      </c>
      <c r="E155" s="369" t="e">
        <f>+CEILING(#REF!*1.17,1)</f>
        <v>#REF!</v>
      </c>
      <c r="F155" s="390"/>
      <c r="G155" s="390"/>
      <c r="H155" s="414">
        <v>494.84</v>
      </c>
    </row>
    <row r="156" spans="3:8" ht="13.5" customHeight="1">
      <c r="C156" s="392" t="s">
        <v>297</v>
      </c>
      <c r="D156" s="378"/>
      <c r="E156" s="371"/>
      <c r="F156" s="390"/>
      <c r="G156" s="390"/>
      <c r="H156" s="414"/>
    </row>
    <row r="157" spans="3:8" ht="13.5" customHeight="1">
      <c r="C157" s="379"/>
      <c r="D157" s="378"/>
      <c r="E157" s="371"/>
      <c r="F157" s="390"/>
      <c r="G157" s="390"/>
      <c r="H157" s="414"/>
    </row>
    <row r="158" spans="3:8" ht="13.5" customHeight="1">
      <c r="C158" s="486" t="s">
        <v>266</v>
      </c>
      <c r="D158" s="486"/>
      <c r="E158" s="486"/>
      <c r="F158" s="390"/>
      <c r="G158" s="390"/>
      <c r="H158" s="418"/>
    </row>
    <row r="159" spans="3:8" ht="13.5" customHeight="1">
      <c r="C159" s="374" t="s">
        <v>201</v>
      </c>
      <c r="D159" s="375" t="s">
        <v>66</v>
      </c>
      <c r="E159" s="376" t="s">
        <v>1</v>
      </c>
      <c r="F159" s="390"/>
      <c r="G159" s="390"/>
      <c r="H159" s="413" t="s">
        <v>891</v>
      </c>
    </row>
    <row r="160" spans="3:8" ht="13.5" customHeight="1">
      <c r="C160" s="367" t="s">
        <v>298</v>
      </c>
      <c r="D160" s="368" t="s">
        <v>204</v>
      </c>
      <c r="E160" s="369" t="e">
        <f>+CEILING(#REF!*1.17,1)</f>
        <v>#REF!</v>
      </c>
      <c r="F160" s="390"/>
      <c r="G160" s="390"/>
      <c r="H160" s="414">
        <v>443.93</v>
      </c>
    </row>
    <row r="161" spans="3:8" ht="13.5" customHeight="1">
      <c r="C161" s="367" t="s">
        <v>314</v>
      </c>
      <c r="D161" s="368" t="s">
        <v>205</v>
      </c>
      <c r="E161" s="369" t="e">
        <f>+CEILING(#REF!*1.17,1)</f>
        <v>#REF!</v>
      </c>
      <c r="F161" s="390"/>
      <c r="G161" s="390"/>
      <c r="H161" s="414">
        <v>463.08</v>
      </c>
    </row>
    <row r="162" spans="3:8" ht="13.5" customHeight="1">
      <c r="C162" s="367" t="s">
        <v>299</v>
      </c>
      <c r="D162" s="368" t="s">
        <v>206</v>
      </c>
      <c r="E162" s="369" t="e">
        <f>+CEILING(#REF!*1.17,1)</f>
        <v>#REF!</v>
      </c>
      <c r="F162" s="390"/>
      <c r="G162" s="390"/>
      <c r="H162" s="414">
        <v>496.76</v>
      </c>
    </row>
    <row r="163" spans="3:8" ht="13.5" customHeight="1">
      <c r="C163" s="367" t="s">
        <v>314</v>
      </c>
      <c r="D163" s="368" t="s">
        <v>207</v>
      </c>
      <c r="E163" s="369" t="e">
        <f>+CEILING(#REF!*1.17,1)</f>
        <v>#REF!</v>
      </c>
      <c r="F163" s="390"/>
      <c r="G163" s="390"/>
      <c r="H163" s="414">
        <v>511.35</v>
      </c>
    </row>
    <row r="164" spans="3:8" ht="13.5" customHeight="1">
      <c r="C164" s="367" t="s">
        <v>300</v>
      </c>
      <c r="D164" s="368" t="s">
        <v>208</v>
      </c>
      <c r="E164" s="369" t="e">
        <f>+CEILING(#REF!*1.17,1)</f>
        <v>#REF!</v>
      </c>
      <c r="F164" s="390"/>
      <c r="G164" s="390"/>
      <c r="H164" s="414">
        <v>449.31</v>
      </c>
    </row>
    <row r="165" spans="3:8" ht="13.5" customHeight="1">
      <c r="C165" s="367" t="s">
        <v>288</v>
      </c>
      <c r="D165" s="368" t="s">
        <v>209</v>
      </c>
      <c r="E165" s="369" t="e">
        <f>+CEILING(#REF!*1.17,1)</f>
        <v>#REF!</v>
      </c>
      <c r="F165" s="390"/>
      <c r="G165" s="390"/>
      <c r="H165" s="414">
        <v>468.2</v>
      </c>
    </row>
    <row r="166" spans="3:8" ht="13.5" customHeight="1">
      <c r="C166" s="367" t="s">
        <v>301</v>
      </c>
      <c r="D166" s="368" t="s">
        <v>210</v>
      </c>
      <c r="E166" s="369" t="e">
        <f>+CEILING(#REF!*1.17,1)</f>
        <v>#REF!</v>
      </c>
      <c r="F166" s="390"/>
      <c r="G166" s="390"/>
      <c r="H166" s="414">
        <v>501.95</v>
      </c>
    </row>
    <row r="167" spans="3:8" ht="13.5" customHeight="1">
      <c r="C167" s="367" t="s">
        <v>288</v>
      </c>
      <c r="D167" s="368" t="s">
        <v>211</v>
      </c>
      <c r="E167" s="369" t="e">
        <f>+CEILING(#REF!*1.17,1)</f>
        <v>#REF!</v>
      </c>
      <c r="F167" s="390"/>
      <c r="G167" s="390"/>
      <c r="H167" s="414">
        <v>526.22</v>
      </c>
    </row>
    <row r="168" spans="3:8" ht="13.5" customHeight="1">
      <c r="C168" s="379"/>
      <c r="D168" s="378"/>
      <c r="E168" s="371"/>
      <c r="F168" s="390"/>
      <c r="G168" s="390"/>
      <c r="H168" s="414"/>
    </row>
    <row r="169" spans="3:8" ht="13.5" customHeight="1">
      <c r="C169" s="374" t="s">
        <v>196</v>
      </c>
      <c r="D169" s="375" t="s">
        <v>66</v>
      </c>
      <c r="E169" s="376" t="s">
        <v>1</v>
      </c>
      <c r="F169" s="390"/>
      <c r="G169" s="390"/>
      <c r="H169" s="413" t="s">
        <v>891</v>
      </c>
    </row>
    <row r="170" spans="3:8" ht="13.5" customHeight="1">
      <c r="C170" s="367" t="s">
        <v>302</v>
      </c>
      <c r="D170" s="368" t="s">
        <v>212</v>
      </c>
      <c r="E170" s="369" t="e">
        <f>+CEILING(#REF!*1.17,1)</f>
        <v>#REF!</v>
      </c>
      <c r="F170" s="390"/>
      <c r="G170" s="390"/>
      <c r="H170" s="414">
        <v>986.79</v>
      </c>
    </row>
    <row r="171" spans="3:8" ht="13.5" customHeight="1">
      <c r="C171" s="367" t="s">
        <v>274</v>
      </c>
      <c r="D171" s="368" t="s">
        <v>213</v>
      </c>
      <c r="E171" s="369" t="e">
        <f>+CEILING(#REF!*1.17,1)</f>
        <v>#REF!</v>
      </c>
      <c r="F171" s="390"/>
      <c r="G171" s="390"/>
      <c r="H171" s="414">
        <v>1011</v>
      </c>
    </row>
    <row r="172" spans="3:8" ht="13.5" customHeight="1">
      <c r="C172" s="367" t="s">
        <v>303</v>
      </c>
      <c r="D172" s="368" t="s">
        <v>214</v>
      </c>
      <c r="E172" s="369" t="e">
        <f>+CEILING(#REF!*1.17,1)</f>
        <v>#REF!</v>
      </c>
      <c r="F172" s="390"/>
      <c r="G172" s="390"/>
      <c r="H172" s="414">
        <v>1067.66</v>
      </c>
    </row>
    <row r="173" spans="3:8" ht="13.5" customHeight="1">
      <c r="C173" s="367" t="s">
        <v>274</v>
      </c>
      <c r="D173" s="368" t="s">
        <v>215</v>
      </c>
      <c r="E173" s="369" t="e">
        <f>+CEILING(#REF!*1.17,1)</f>
        <v>#REF!</v>
      </c>
      <c r="F173" s="390"/>
      <c r="G173" s="390"/>
      <c r="H173" s="414">
        <v>1091.87</v>
      </c>
    </row>
    <row r="174" spans="3:8" ht="13.5" customHeight="1">
      <c r="C174" s="372"/>
      <c r="D174" s="372"/>
      <c r="E174" s="372"/>
      <c r="F174" s="390"/>
      <c r="G174" s="390"/>
      <c r="H174" s="414"/>
    </row>
    <row r="175" spans="3:8" ht="13.5" customHeight="1">
      <c r="C175" s="486" t="s">
        <v>62</v>
      </c>
      <c r="D175" s="486"/>
      <c r="E175" s="486"/>
      <c r="F175" s="390"/>
      <c r="G175" s="390"/>
      <c r="H175" s="418"/>
    </row>
    <row r="176" spans="3:8" ht="13.5" customHeight="1">
      <c r="C176" s="374" t="s">
        <v>200</v>
      </c>
      <c r="D176" s="375" t="s">
        <v>66</v>
      </c>
      <c r="E176" s="376" t="s">
        <v>1</v>
      </c>
      <c r="F176" s="390"/>
      <c r="G176" s="390"/>
      <c r="H176" s="413" t="s">
        <v>891</v>
      </c>
    </row>
    <row r="177" spans="3:8" ht="13.5" customHeight="1">
      <c r="C177" s="367" t="s">
        <v>63</v>
      </c>
      <c r="D177" s="368" t="s">
        <v>125</v>
      </c>
      <c r="E177" s="369" t="e">
        <f>+CEILING(#REF!*1.17,1)</f>
        <v>#REF!</v>
      </c>
      <c r="F177" s="390"/>
      <c r="G177" s="390"/>
      <c r="H177" s="414">
        <v>666.5</v>
      </c>
    </row>
    <row r="178" spans="3:8" ht="13.5" customHeight="1">
      <c r="C178" s="367" t="s">
        <v>64</v>
      </c>
      <c r="D178" s="368" t="s">
        <v>126</v>
      </c>
      <c r="E178" s="369" t="e">
        <f>+CEILING(#REF!*1.17,1)</f>
        <v>#REF!</v>
      </c>
      <c r="F178" s="390"/>
      <c r="G178" s="390"/>
      <c r="H178" s="414">
        <v>836.82</v>
      </c>
    </row>
    <row r="179" spans="3:8" ht="13.5" customHeight="1">
      <c r="C179" s="367" t="s">
        <v>65</v>
      </c>
      <c r="D179" s="368" t="s">
        <v>127</v>
      </c>
      <c r="E179" s="369" t="e">
        <f>+CEILING(#REF!*1.17,1)</f>
        <v>#REF!</v>
      </c>
      <c r="F179" s="390"/>
      <c r="G179" s="390"/>
      <c r="H179" s="414">
        <v>1024.77</v>
      </c>
    </row>
    <row r="180" spans="3:8" ht="13.5" customHeight="1">
      <c r="C180" s="379"/>
      <c r="D180" s="378"/>
      <c r="E180" s="371"/>
      <c r="F180" s="390"/>
      <c r="G180" s="390"/>
      <c r="H180" s="414"/>
    </row>
    <row r="181" spans="3:8" ht="13.5" customHeight="1">
      <c r="C181" s="486" t="s">
        <v>267</v>
      </c>
      <c r="D181" s="486"/>
      <c r="E181" s="486"/>
      <c r="F181" s="390"/>
      <c r="G181" s="390"/>
      <c r="H181" s="418"/>
    </row>
    <row r="182" spans="3:8" ht="13.5" customHeight="1">
      <c r="C182" s="374" t="s">
        <v>199</v>
      </c>
      <c r="D182" s="375" t="s">
        <v>66</v>
      </c>
      <c r="E182" s="376" t="s">
        <v>1</v>
      </c>
      <c r="F182" s="390"/>
      <c r="G182" s="390"/>
      <c r="H182" s="413" t="s">
        <v>891</v>
      </c>
    </row>
    <row r="183" spans="3:8" ht="13.5" customHeight="1">
      <c r="C183" s="367" t="s">
        <v>318</v>
      </c>
      <c r="D183" s="368" t="s">
        <v>192</v>
      </c>
      <c r="E183" s="369" t="e">
        <f>+CEILING(#REF!*1.17,1)</f>
        <v>#REF!</v>
      </c>
      <c r="F183" s="390"/>
      <c r="G183" s="390"/>
      <c r="H183" s="414">
        <v>122.24</v>
      </c>
    </row>
    <row r="184" spans="3:8" ht="13.5" customHeight="1">
      <c r="C184" s="367" t="s">
        <v>319</v>
      </c>
      <c r="D184" s="368" t="s">
        <v>193</v>
      </c>
      <c r="E184" s="369" t="e">
        <f>+CEILING(#REF!*1.17,1)</f>
        <v>#REF!</v>
      </c>
      <c r="F184" s="390"/>
      <c r="G184" s="390"/>
      <c r="H184" s="414">
        <v>200.24</v>
      </c>
    </row>
    <row r="185" spans="3:8" ht="13.5" customHeight="1">
      <c r="C185" s="367" t="s">
        <v>320</v>
      </c>
      <c r="D185" s="368" t="s">
        <v>321</v>
      </c>
      <c r="E185" s="369" t="e">
        <f>+CEILING(#REF!*1.17,1)</f>
        <v>#REF!</v>
      </c>
      <c r="F185" s="390"/>
      <c r="G185" s="390"/>
      <c r="H185" s="414">
        <v>299.15</v>
      </c>
    </row>
    <row r="186" spans="3:8" ht="13.5" customHeight="1">
      <c r="C186" s="367" t="s">
        <v>322</v>
      </c>
      <c r="D186" s="368" t="s">
        <v>194</v>
      </c>
      <c r="E186" s="369" t="e">
        <f>+CEILING(#REF!*1.17,1)</f>
        <v>#REF!</v>
      </c>
      <c r="F186" s="390"/>
      <c r="G186" s="390"/>
      <c r="H186" s="414">
        <v>255.69</v>
      </c>
    </row>
    <row r="187" spans="3:8" ht="13.5" customHeight="1">
      <c r="C187" s="367" t="s">
        <v>323</v>
      </c>
      <c r="D187" s="368" t="s">
        <v>324</v>
      </c>
      <c r="E187" s="369" t="e">
        <f>+CEILING(#REF!*1.17,1)</f>
        <v>#REF!</v>
      </c>
      <c r="F187" s="390"/>
      <c r="G187" s="390"/>
      <c r="H187" s="414">
        <v>354.8</v>
      </c>
    </row>
    <row r="188" spans="3:8" ht="13.5" customHeight="1">
      <c r="C188" s="372"/>
      <c r="D188" s="372"/>
      <c r="E188" s="372"/>
      <c r="F188" s="390"/>
      <c r="G188" s="390"/>
      <c r="H188" s="414"/>
    </row>
    <row r="189" spans="3:8" ht="13.5" customHeight="1">
      <c r="C189" s="486" t="s">
        <v>268</v>
      </c>
      <c r="D189" s="486"/>
      <c r="E189" s="486"/>
      <c r="F189" s="390"/>
      <c r="G189" s="390"/>
      <c r="H189" s="418"/>
    </row>
    <row r="190" spans="3:8" ht="13.5" customHeight="1">
      <c r="C190" s="374" t="s">
        <v>198</v>
      </c>
      <c r="D190" s="375" t="s">
        <v>66</v>
      </c>
      <c r="E190" s="376" t="s">
        <v>1</v>
      </c>
      <c r="F190" s="390"/>
      <c r="G190" s="390"/>
      <c r="H190" s="413" t="s">
        <v>891</v>
      </c>
    </row>
    <row r="191" spans="3:8" ht="13.5" customHeight="1">
      <c r="C191" s="367" t="s">
        <v>325</v>
      </c>
      <c r="D191" s="368" t="s">
        <v>316</v>
      </c>
      <c r="E191" s="369" t="e">
        <f>+CEILING(#REF!*1.17,1)</f>
        <v>#REF!</v>
      </c>
      <c r="F191" s="390"/>
      <c r="G191" s="390"/>
      <c r="H191" s="414">
        <v>971.87</v>
      </c>
    </row>
    <row r="192" spans="3:8" ht="13.5" customHeight="1">
      <c r="C192" s="367" t="s">
        <v>326</v>
      </c>
      <c r="D192" s="368" t="s">
        <v>317</v>
      </c>
      <c r="E192" s="369" t="e">
        <f>+CEILING(#REF!*1.17,1)</f>
        <v>#REF!</v>
      </c>
      <c r="F192" s="390"/>
      <c r="G192" s="390"/>
      <c r="H192" s="414">
        <v>1076.69</v>
      </c>
    </row>
    <row r="193" spans="3:8" ht="13.5" customHeight="1">
      <c r="C193" s="367" t="s">
        <v>327</v>
      </c>
      <c r="D193" s="368" t="s">
        <v>328</v>
      </c>
      <c r="E193" s="369" t="e">
        <f>+CEILING(#REF!*1.17,1)</f>
        <v>#REF!</v>
      </c>
      <c r="F193" s="390"/>
      <c r="G193" s="390"/>
      <c r="H193" s="414">
        <v>1175.55</v>
      </c>
    </row>
    <row r="194" spans="3:8" ht="13.5" customHeight="1">
      <c r="C194" s="379"/>
      <c r="D194" s="378"/>
      <c r="E194" s="371"/>
      <c r="F194" s="390"/>
      <c r="G194" s="390"/>
      <c r="H194" s="414"/>
    </row>
    <row r="195" spans="3:8" ht="13.5" customHeight="1">
      <c r="C195" s="374" t="s">
        <v>249</v>
      </c>
      <c r="D195" s="375" t="s">
        <v>66</v>
      </c>
      <c r="E195" s="376" t="s">
        <v>1</v>
      </c>
      <c r="F195" s="390"/>
      <c r="G195" s="390"/>
      <c r="H195" s="413" t="s">
        <v>891</v>
      </c>
    </row>
    <row r="196" spans="3:8" ht="13.5" customHeight="1">
      <c r="C196" s="367" t="s">
        <v>261</v>
      </c>
      <c r="D196" s="368" t="s">
        <v>254</v>
      </c>
      <c r="E196" s="369" t="e">
        <f>+CEILING(#REF!*1.17,1)</f>
        <v>#REF!</v>
      </c>
      <c r="F196" s="390"/>
      <c r="G196" s="390"/>
      <c r="H196" s="414">
        <v>457.31</v>
      </c>
    </row>
    <row r="197" spans="3:8" ht="13.5" customHeight="1">
      <c r="C197" s="392" t="s">
        <v>304</v>
      </c>
      <c r="D197" s="378"/>
      <c r="E197" s="371"/>
      <c r="F197" s="390"/>
      <c r="G197" s="390"/>
      <c r="H197" s="414"/>
    </row>
    <row r="198" spans="3:8" ht="13.5" customHeight="1">
      <c r="C198" s="372"/>
      <c r="D198" s="372"/>
      <c r="E198" s="372"/>
      <c r="F198" s="390"/>
      <c r="G198" s="390"/>
      <c r="H198" s="414"/>
    </row>
    <row r="199" spans="3:8" ht="13.5" customHeight="1">
      <c r="C199" s="374" t="s">
        <v>195</v>
      </c>
      <c r="D199" s="375" t="s">
        <v>66</v>
      </c>
      <c r="E199" s="376" t="s">
        <v>1</v>
      </c>
      <c r="F199" s="390"/>
      <c r="G199" s="390"/>
      <c r="H199" s="413" t="s">
        <v>891</v>
      </c>
    </row>
    <row r="200" spans="3:8" ht="13.5" customHeight="1">
      <c r="C200" s="367" t="s">
        <v>330</v>
      </c>
      <c r="D200" s="368" t="s">
        <v>216</v>
      </c>
      <c r="E200" s="369" t="e">
        <f>+CEILING(#REF!*1.17,1)</f>
        <v>#REF!</v>
      </c>
      <c r="F200" s="390"/>
      <c r="G200" s="390"/>
      <c r="H200" s="414">
        <v>455.46</v>
      </c>
    </row>
    <row r="201" spans="3:8" ht="13.5" customHeight="1">
      <c r="C201" s="367" t="s">
        <v>331</v>
      </c>
      <c r="D201" s="368" t="s">
        <v>332</v>
      </c>
      <c r="E201" s="369" t="e">
        <f>+CEILING(#REF!*1.17,1)</f>
        <v>#REF!</v>
      </c>
      <c r="F201" s="390"/>
      <c r="G201" s="390"/>
      <c r="H201" s="414">
        <v>565.65</v>
      </c>
    </row>
    <row r="202" spans="3:8" ht="13.5" customHeight="1">
      <c r="C202" s="372"/>
      <c r="D202" s="372"/>
      <c r="E202" s="372"/>
      <c r="F202" s="390"/>
      <c r="G202" s="390"/>
      <c r="H202" s="414"/>
    </row>
    <row r="203" spans="3:8" ht="13.5" customHeight="1">
      <c r="C203" s="374" t="s">
        <v>329</v>
      </c>
      <c r="D203" s="375" t="s">
        <v>66</v>
      </c>
      <c r="E203" s="376" t="s">
        <v>1</v>
      </c>
      <c r="F203" s="390"/>
      <c r="G203" s="390"/>
      <c r="H203" s="413" t="s">
        <v>891</v>
      </c>
    </row>
    <row r="204" spans="3:8" ht="13.5" customHeight="1">
      <c r="C204" s="367" t="s">
        <v>333</v>
      </c>
      <c r="D204" s="368" t="s">
        <v>127</v>
      </c>
      <c r="E204" s="369" t="e">
        <f>+CEILING(#REF!*1.17,1)</f>
        <v>#REF!</v>
      </c>
      <c r="F204" s="390"/>
      <c r="G204" s="390"/>
      <c r="H204" s="414">
        <v>991.35</v>
      </c>
    </row>
    <row r="205" spans="3:8" ht="13.5" customHeight="1">
      <c r="C205" s="367" t="s">
        <v>334</v>
      </c>
      <c r="D205" s="368" t="s">
        <v>335</v>
      </c>
      <c r="E205" s="369" t="e">
        <f>+CEILING(#REF!*1.17,1)</f>
        <v>#REF!</v>
      </c>
      <c r="F205" s="390"/>
      <c r="G205" s="390"/>
      <c r="H205" s="414">
        <v>1100.19</v>
      </c>
    </row>
    <row r="206" spans="3:8" ht="13.5" customHeight="1">
      <c r="C206" s="379" t="s">
        <v>354</v>
      </c>
      <c r="D206" s="378"/>
      <c r="E206" s="371"/>
      <c r="F206" s="390"/>
      <c r="G206" s="390"/>
      <c r="H206" s="414"/>
    </row>
    <row r="207" spans="3:8" ht="13.5" customHeight="1">
      <c r="C207" s="374" t="s">
        <v>342</v>
      </c>
      <c r="D207" s="375" t="s">
        <v>66</v>
      </c>
      <c r="E207" s="376" t="s">
        <v>1</v>
      </c>
      <c r="F207" s="390"/>
      <c r="G207" s="390"/>
      <c r="H207" s="413" t="s">
        <v>891</v>
      </c>
    </row>
    <row r="208" spans="3:8" ht="13.5" customHeight="1">
      <c r="C208" s="367" t="s">
        <v>343</v>
      </c>
      <c r="D208" s="368" t="s">
        <v>194</v>
      </c>
      <c r="E208" s="369" t="e">
        <f>+CEILING(#REF!*1.17,1)</f>
        <v>#REF!</v>
      </c>
      <c r="F208" s="390"/>
      <c r="G208" s="390"/>
      <c r="H208" s="414">
        <v>292.76</v>
      </c>
    </row>
    <row r="209" spans="3:8" ht="13.5" customHeight="1">
      <c r="C209" s="367" t="s">
        <v>344</v>
      </c>
      <c r="D209" s="368" t="s">
        <v>345</v>
      </c>
      <c r="E209" s="369" t="e">
        <f>+CEILING(#REF!*1.17,1)</f>
        <v>#REF!</v>
      </c>
      <c r="F209" s="390"/>
      <c r="G209" s="390"/>
      <c r="H209" s="414">
        <v>240.77</v>
      </c>
    </row>
    <row r="210" spans="3:8" ht="13.5" customHeight="1">
      <c r="C210" s="367" t="s">
        <v>572</v>
      </c>
      <c r="D210" s="368" t="s">
        <v>573</v>
      </c>
      <c r="E210" s="369" t="e">
        <f>+CEILING(#REF!*1.25,1)</f>
        <v>#REF!</v>
      </c>
      <c r="F210" s="390"/>
      <c r="G210" s="390"/>
      <c r="H210" s="414">
        <v>215.03</v>
      </c>
    </row>
    <row r="211" spans="3:8" ht="12" customHeight="1">
      <c r="C211" s="372" t="s">
        <v>574</v>
      </c>
      <c r="D211" s="372"/>
      <c r="E211" s="369">
        <v>590</v>
      </c>
      <c r="F211" s="393"/>
      <c r="G211" s="390"/>
      <c r="H211" s="414"/>
    </row>
    <row r="212" spans="3:8" ht="12" customHeight="1">
      <c r="C212" s="383"/>
      <c r="D212" s="384"/>
      <c r="E212" s="372"/>
      <c r="F212" s="387"/>
      <c r="G212" s="387"/>
      <c r="H212" s="414"/>
    </row>
    <row r="213" spans="3:8" ht="12" customHeight="1">
      <c r="C213" s="487" t="s">
        <v>50</v>
      </c>
      <c r="D213" s="487"/>
      <c r="E213" s="394"/>
      <c r="F213" s="394"/>
      <c r="G213" s="394"/>
      <c r="H213" s="419"/>
    </row>
    <row r="214" spans="3:8" ht="12" customHeight="1">
      <c r="C214" s="374" t="s">
        <v>128</v>
      </c>
      <c r="D214" s="375" t="s">
        <v>66</v>
      </c>
      <c r="E214" s="376" t="s">
        <v>1</v>
      </c>
      <c r="F214" s="395"/>
      <c r="G214" s="395"/>
      <c r="H214" s="413" t="s">
        <v>891</v>
      </c>
    </row>
    <row r="215" spans="3:8" ht="12" customHeight="1">
      <c r="C215" s="367" t="s">
        <v>60</v>
      </c>
      <c r="D215" s="368" t="s">
        <v>133</v>
      </c>
      <c r="E215" s="369" t="e">
        <f>1.1*#REF!</f>
        <v>#REF!</v>
      </c>
      <c r="F215" s="396"/>
      <c r="G215" s="397"/>
      <c r="H215" s="414">
        <v>6.03</v>
      </c>
    </row>
    <row r="216" spans="3:8" ht="12" customHeight="1">
      <c r="C216" s="367" t="s">
        <v>61</v>
      </c>
      <c r="D216" s="368" t="s">
        <v>134</v>
      </c>
      <c r="E216" s="369" t="e">
        <f>1.1*#REF!</f>
        <v>#REF!</v>
      </c>
      <c r="F216" s="396"/>
      <c r="G216" s="397"/>
      <c r="H216" s="414">
        <v>7.49</v>
      </c>
    </row>
    <row r="217" spans="3:8" ht="12" customHeight="1">
      <c r="C217" s="367" t="s">
        <v>19</v>
      </c>
      <c r="D217" s="368" t="s">
        <v>135</v>
      </c>
      <c r="E217" s="369" t="e">
        <f>1.1*#REF!</f>
        <v>#REF!</v>
      </c>
      <c r="F217" s="396"/>
      <c r="G217" s="397"/>
      <c r="H217" s="414">
        <v>11.58</v>
      </c>
    </row>
    <row r="218" spans="3:8" ht="12" customHeight="1">
      <c r="C218" s="367" t="s">
        <v>20</v>
      </c>
      <c r="D218" s="368" t="s">
        <v>136</v>
      </c>
      <c r="E218" s="369" t="e">
        <f>1.1*#REF!</f>
        <v>#REF!</v>
      </c>
      <c r="F218" s="396"/>
      <c r="G218" s="397"/>
      <c r="H218" s="414">
        <v>17.36</v>
      </c>
    </row>
    <row r="219" spans="3:8" ht="12" customHeight="1">
      <c r="C219" s="367" t="s">
        <v>21</v>
      </c>
      <c r="D219" s="368" t="s">
        <v>137</v>
      </c>
      <c r="E219" s="369" t="e">
        <f>1.1*#REF!</f>
        <v>#REF!</v>
      </c>
      <c r="F219" s="396"/>
      <c r="G219" s="397"/>
      <c r="H219" s="414">
        <v>20.04</v>
      </c>
    </row>
    <row r="220" spans="3:8" ht="12" customHeight="1">
      <c r="C220" s="367" t="s">
        <v>131</v>
      </c>
      <c r="D220" s="368" t="s">
        <v>138</v>
      </c>
      <c r="E220" s="369" t="e">
        <f>1.1*#REF!</f>
        <v>#REF!</v>
      </c>
      <c r="F220" s="396"/>
      <c r="G220" s="397"/>
      <c r="H220" s="414">
        <v>24.66</v>
      </c>
    </row>
    <row r="221" spans="3:8" ht="12" customHeight="1">
      <c r="C221" s="367" t="s">
        <v>132</v>
      </c>
      <c r="D221" s="368" t="s">
        <v>139</v>
      </c>
      <c r="E221" s="369" t="e">
        <f>1.1*#REF!</f>
        <v>#REF!</v>
      </c>
      <c r="F221" s="396"/>
      <c r="G221" s="397"/>
      <c r="H221" s="414">
        <v>31.58</v>
      </c>
    </row>
    <row r="222" spans="3:8" ht="12" customHeight="1">
      <c r="C222" s="379"/>
      <c r="D222" s="378"/>
      <c r="E222" s="371"/>
      <c r="F222" s="396"/>
      <c r="G222" s="398"/>
      <c r="H222" s="414"/>
    </row>
    <row r="223" spans="3:8" ht="12" customHeight="1">
      <c r="C223" s="374" t="s">
        <v>129</v>
      </c>
      <c r="D223" s="375" t="s">
        <v>66</v>
      </c>
      <c r="E223" s="376" t="s">
        <v>1</v>
      </c>
      <c r="F223" s="396"/>
      <c r="G223" s="398"/>
      <c r="H223" s="413" t="s">
        <v>891</v>
      </c>
    </row>
    <row r="224" spans="3:8" ht="12" customHeight="1">
      <c r="C224" s="367" t="s">
        <v>17</v>
      </c>
      <c r="D224" s="368" t="s">
        <v>140</v>
      </c>
      <c r="E224" s="369" t="e">
        <f>1.1*#REF!</f>
        <v>#REF!</v>
      </c>
      <c r="F224" s="396"/>
      <c r="G224" s="397"/>
      <c r="H224" s="414">
        <v>7.55</v>
      </c>
    </row>
    <row r="225" spans="3:8" ht="12" customHeight="1">
      <c r="C225" s="367" t="s">
        <v>18</v>
      </c>
      <c r="D225" s="368" t="s">
        <v>141</v>
      </c>
      <c r="E225" s="369" t="e">
        <f>1.1*#REF!</f>
        <v>#REF!</v>
      </c>
      <c r="F225" s="396"/>
      <c r="G225" s="397"/>
      <c r="H225" s="414">
        <v>7.88</v>
      </c>
    </row>
    <row r="226" spans="3:8" ht="12" customHeight="1">
      <c r="C226" s="367" t="s">
        <v>19</v>
      </c>
      <c r="D226" s="368" t="s">
        <v>142</v>
      </c>
      <c r="E226" s="369" t="e">
        <f>1.1*#REF!</f>
        <v>#REF!</v>
      </c>
      <c r="F226" s="396"/>
      <c r="G226" s="397"/>
      <c r="H226" s="414">
        <v>8.66</v>
      </c>
    </row>
    <row r="227" spans="3:8" ht="12" customHeight="1">
      <c r="C227" s="367" t="s">
        <v>20</v>
      </c>
      <c r="D227" s="368" t="s">
        <v>143</v>
      </c>
      <c r="E227" s="369" t="e">
        <f>1.1*#REF!</f>
        <v>#REF!</v>
      </c>
      <c r="F227" s="396"/>
      <c r="G227" s="397"/>
      <c r="H227" s="414">
        <v>9.09</v>
      </c>
    </row>
    <row r="228" spans="3:8" ht="12" customHeight="1">
      <c r="C228" s="367" t="s">
        <v>21</v>
      </c>
      <c r="D228" s="368" t="s">
        <v>144</v>
      </c>
      <c r="E228" s="369" t="e">
        <f>1.1*#REF!</f>
        <v>#REF!</v>
      </c>
      <c r="F228" s="396"/>
      <c r="G228" s="397"/>
      <c r="H228" s="414">
        <v>9.99</v>
      </c>
    </row>
    <row r="229" spans="3:8" ht="12" customHeight="1">
      <c r="C229" s="367" t="s">
        <v>131</v>
      </c>
      <c r="D229" s="368" t="s">
        <v>145</v>
      </c>
      <c r="E229" s="369" t="e">
        <f>1.1*#REF!</f>
        <v>#REF!</v>
      </c>
      <c r="F229" s="396"/>
      <c r="G229" s="397"/>
      <c r="H229" s="414">
        <v>12.87</v>
      </c>
    </row>
    <row r="230" spans="3:8" ht="12" customHeight="1">
      <c r="C230" s="367" t="s">
        <v>132</v>
      </c>
      <c r="D230" s="368" t="s">
        <v>146</v>
      </c>
      <c r="E230" s="369" t="e">
        <f>1.1*#REF!</f>
        <v>#REF!</v>
      </c>
      <c r="F230" s="396"/>
      <c r="G230" s="397"/>
      <c r="H230" s="414">
        <v>16.01</v>
      </c>
    </row>
    <row r="231" spans="3:8" ht="12" customHeight="1">
      <c r="C231" s="379"/>
      <c r="D231" s="378"/>
      <c r="E231" s="371"/>
      <c r="F231" s="398"/>
      <c r="G231" s="398"/>
      <c r="H231" s="414"/>
    </row>
    <row r="232" spans="3:8" ht="12" customHeight="1">
      <c r="C232" s="374" t="s">
        <v>130</v>
      </c>
      <c r="D232" s="375" t="s">
        <v>66</v>
      </c>
      <c r="E232" s="376" t="s">
        <v>1</v>
      </c>
      <c r="F232" s="399" t="s">
        <v>348</v>
      </c>
      <c r="G232" s="400"/>
      <c r="H232" s="413" t="s">
        <v>891</v>
      </c>
    </row>
    <row r="233" spans="3:8" ht="12" customHeight="1">
      <c r="C233" s="367" t="s">
        <v>17</v>
      </c>
      <c r="D233" s="368" t="s">
        <v>147</v>
      </c>
      <c r="E233" s="369" t="e">
        <f>1.1*#REF!</f>
        <v>#REF!</v>
      </c>
      <c r="F233" s="401" t="s">
        <v>349</v>
      </c>
      <c r="G233" s="397"/>
      <c r="H233" s="414">
        <v>9.6</v>
      </c>
    </row>
    <row r="234" spans="3:8" ht="12" customHeight="1">
      <c r="C234" s="367" t="s">
        <v>18</v>
      </c>
      <c r="D234" s="368" t="s">
        <v>148</v>
      </c>
      <c r="E234" s="369" t="e">
        <f>1.1*#REF!</f>
        <v>#REF!</v>
      </c>
      <c r="F234" s="401"/>
      <c r="G234" s="397"/>
      <c r="H234" s="414">
        <v>10.17</v>
      </c>
    </row>
    <row r="235" spans="3:8" ht="12" customHeight="1">
      <c r="C235" s="367" t="s">
        <v>19</v>
      </c>
      <c r="D235" s="368" t="s">
        <v>149</v>
      </c>
      <c r="E235" s="369" t="e">
        <f>1.1*#REF!</f>
        <v>#REF!</v>
      </c>
      <c r="F235" s="401"/>
      <c r="G235" s="397"/>
      <c r="H235" s="414">
        <v>10.95</v>
      </c>
    </row>
    <row r="236" spans="3:8" ht="12" customHeight="1">
      <c r="C236" s="367" t="s">
        <v>20</v>
      </c>
      <c r="D236" s="368" t="s">
        <v>150</v>
      </c>
      <c r="E236" s="369" t="e">
        <f>1.1*#REF!</f>
        <v>#REF!</v>
      </c>
      <c r="F236" s="398"/>
      <c r="G236" s="397"/>
      <c r="H236" s="414">
        <v>11.72</v>
      </c>
    </row>
    <row r="237" spans="3:8" ht="12" customHeight="1">
      <c r="C237" s="367" t="s">
        <v>21</v>
      </c>
      <c r="D237" s="368" t="s">
        <v>151</v>
      </c>
      <c r="E237" s="369" t="e">
        <f>1.1*#REF!</f>
        <v>#REF!</v>
      </c>
      <c r="F237" s="398"/>
      <c r="G237" s="397"/>
      <c r="H237" s="414">
        <v>12.56</v>
      </c>
    </row>
    <row r="238" spans="3:8" ht="12" customHeight="1">
      <c r="C238" s="367" t="s">
        <v>131</v>
      </c>
      <c r="D238" s="368" t="s">
        <v>152</v>
      </c>
      <c r="E238" s="369" t="e">
        <f>1.1*#REF!</f>
        <v>#REF!</v>
      </c>
      <c r="F238" s="398"/>
      <c r="G238" s="397"/>
      <c r="H238" s="414">
        <v>16.2</v>
      </c>
    </row>
    <row r="239" spans="3:8" ht="12" customHeight="1">
      <c r="C239" s="367" t="s">
        <v>132</v>
      </c>
      <c r="D239" s="368" t="s">
        <v>153</v>
      </c>
      <c r="E239" s="369" t="e">
        <f>1.1*#REF!</f>
        <v>#REF!</v>
      </c>
      <c r="F239" s="398"/>
      <c r="G239" s="397"/>
      <c r="H239" s="414">
        <v>19.98</v>
      </c>
    </row>
    <row r="240" spans="3:8" ht="12" customHeight="1">
      <c r="C240" s="379"/>
      <c r="D240" s="378"/>
      <c r="E240" s="371"/>
      <c r="F240" s="398"/>
      <c r="G240" s="398"/>
      <c r="H240" s="414"/>
    </row>
    <row r="241" spans="3:8" ht="12" customHeight="1">
      <c r="C241" s="374" t="s">
        <v>315</v>
      </c>
      <c r="D241" s="375" t="s">
        <v>66</v>
      </c>
      <c r="E241" s="376" t="s">
        <v>351</v>
      </c>
      <c r="F241" s="376" t="s">
        <v>352</v>
      </c>
      <c r="G241" s="376" t="s">
        <v>353</v>
      </c>
      <c r="H241" s="413" t="s">
        <v>891</v>
      </c>
    </row>
    <row r="242" spans="3:8" ht="12" customHeight="1">
      <c r="C242" s="367" t="s">
        <v>248</v>
      </c>
      <c r="D242" s="368" t="s">
        <v>251</v>
      </c>
      <c r="E242" s="369">
        <v>367</v>
      </c>
      <c r="F242" s="369" t="e">
        <f>1.1*#REF!</f>
        <v>#REF!</v>
      </c>
      <c r="G242" s="369">
        <f>1.1*E242</f>
        <v>403.70000000000005</v>
      </c>
      <c r="H242" s="414">
        <v>21.71</v>
      </c>
    </row>
    <row r="243" spans="3:8" ht="12" customHeight="1">
      <c r="C243" s="367" t="s">
        <v>355</v>
      </c>
      <c r="D243" s="368" t="s">
        <v>252</v>
      </c>
      <c r="E243" s="369">
        <v>554</v>
      </c>
      <c r="F243" s="369" t="e">
        <f>1.1*#REF!</f>
        <v>#REF!</v>
      </c>
      <c r="G243" s="369">
        <f>1.1*E243</f>
        <v>609.4000000000001</v>
      </c>
      <c r="H243" s="414">
        <v>32.66</v>
      </c>
    </row>
    <row r="244" spans="3:8" ht="12" customHeight="1">
      <c r="C244" s="367" t="s">
        <v>247</v>
      </c>
      <c r="D244" s="368" t="s">
        <v>253</v>
      </c>
      <c r="E244" s="369">
        <v>507</v>
      </c>
      <c r="F244" s="369" t="e">
        <f>1.1*#REF!</f>
        <v>#REF!</v>
      </c>
      <c r="G244" s="369">
        <f>1.1*E244</f>
        <v>557.7</v>
      </c>
      <c r="H244" s="414">
        <v>30.8</v>
      </c>
    </row>
    <row r="245" spans="3:8" ht="12" customHeight="1">
      <c r="C245" s="379"/>
      <c r="D245" s="375" t="s">
        <v>66</v>
      </c>
      <c r="E245" s="371"/>
      <c r="F245" s="371"/>
      <c r="G245" s="371"/>
      <c r="H245" s="414"/>
    </row>
    <row r="246" spans="3:8" ht="12" customHeight="1">
      <c r="C246" s="367" t="s">
        <v>248</v>
      </c>
      <c r="D246" s="368"/>
      <c r="E246" s="371"/>
      <c r="F246" s="371"/>
      <c r="G246" s="371"/>
      <c r="H246" s="414">
        <v>23.06</v>
      </c>
    </row>
    <row r="247" spans="3:8" ht="12" customHeight="1">
      <c r="C247" s="367" t="s">
        <v>355</v>
      </c>
      <c r="D247" s="368"/>
      <c r="E247" s="371"/>
      <c r="F247" s="371"/>
      <c r="G247" s="371"/>
      <c r="H247" s="414">
        <v>34.77</v>
      </c>
    </row>
    <row r="248" spans="3:8" ht="12" customHeight="1">
      <c r="C248" s="367" t="s">
        <v>247</v>
      </c>
      <c r="D248" s="368"/>
      <c r="E248" s="371"/>
      <c r="F248" s="371"/>
      <c r="G248" s="371"/>
      <c r="H248" s="414">
        <v>31.82</v>
      </c>
    </row>
    <row r="249" spans="3:8" ht="12" customHeight="1">
      <c r="C249" s="372"/>
      <c r="D249" s="371"/>
      <c r="E249" s="372"/>
      <c r="F249" s="372"/>
      <c r="G249" s="372"/>
      <c r="H249" s="414"/>
    </row>
    <row r="250" spans="3:8" ht="12" customHeight="1">
      <c r="C250" s="372"/>
      <c r="D250" s="371"/>
      <c r="E250" s="372"/>
      <c r="F250" s="372"/>
      <c r="G250" s="402"/>
      <c r="H250" s="414"/>
    </row>
    <row r="251" spans="3:8" ht="12" customHeight="1">
      <c r="C251" s="372"/>
      <c r="D251" s="371"/>
      <c r="E251" s="372"/>
      <c r="F251" s="372"/>
      <c r="G251" s="402"/>
      <c r="H251" s="414"/>
    </row>
    <row r="252" spans="3:8" ht="4.5" customHeight="1">
      <c r="C252" s="406"/>
      <c r="D252" s="406"/>
      <c r="E252" s="407"/>
      <c r="F252" s="407"/>
      <c r="G252" s="407"/>
      <c r="H252" s="414"/>
    </row>
    <row r="253" spans="3:8" ht="14.25" customHeight="1">
      <c r="C253" s="487" t="s">
        <v>62</v>
      </c>
      <c r="D253" s="487"/>
      <c r="E253" s="487"/>
      <c r="F253" s="487"/>
      <c r="G253" s="487"/>
      <c r="H253" s="419"/>
    </row>
    <row r="254" spans="3:8" ht="14.25" customHeight="1">
      <c r="C254" s="374" t="s">
        <v>396</v>
      </c>
      <c r="D254" s="375" t="s">
        <v>66</v>
      </c>
      <c r="E254" s="376" t="s">
        <v>1</v>
      </c>
      <c r="F254" s="376" t="s">
        <v>2</v>
      </c>
      <c r="G254" s="376" t="s">
        <v>3</v>
      </c>
      <c r="H254" s="413" t="s">
        <v>891</v>
      </c>
    </row>
    <row r="255" spans="3:8" ht="14.25" customHeight="1">
      <c r="C255" s="367" t="s">
        <v>367</v>
      </c>
      <c r="D255" s="368" t="s">
        <v>368</v>
      </c>
      <c r="E255" s="369" t="e">
        <f>+CEILING(#REF!*1.1,1)</f>
        <v>#REF!</v>
      </c>
      <c r="F255" s="369" t="e">
        <f>+CEILING(#REF!*1.2,1)</f>
        <v>#REF!</v>
      </c>
      <c r="G255" s="369" t="e">
        <f>+CEILING(#REF!*1.4,1)</f>
        <v>#REF!</v>
      </c>
      <c r="H255" s="414">
        <v>85.37</v>
      </c>
    </row>
    <row r="256" spans="3:8" ht="14.25" customHeight="1">
      <c r="C256" s="367" t="s">
        <v>403</v>
      </c>
      <c r="D256" s="368" t="s">
        <v>407</v>
      </c>
      <c r="E256" s="369" t="e">
        <f>+CEILING(#REF!*1.1,1)</f>
        <v>#REF!</v>
      </c>
      <c r="F256" s="369" t="e">
        <f>+CEILING(#REF!*1.2,1)</f>
        <v>#REF!</v>
      </c>
      <c r="G256" s="369" t="e">
        <f>+CEILING(#REF!*1.4,1)</f>
        <v>#REF!</v>
      </c>
      <c r="H256" s="414">
        <v>13.97</v>
      </c>
    </row>
    <row r="257" spans="3:8" ht="14.25" customHeight="1">
      <c r="C257" s="367"/>
      <c r="D257" s="368"/>
      <c r="E257" s="369"/>
      <c r="F257" s="369"/>
      <c r="G257" s="369"/>
      <c r="H257" s="414"/>
    </row>
    <row r="258" spans="3:8" ht="14.25" customHeight="1">
      <c r="C258" s="487" t="s">
        <v>369</v>
      </c>
      <c r="D258" s="487"/>
      <c r="E258" s="487"/>
      <c r="F258" s="487"/>
      <c r="G258" s="487"/>
      <c r="H258" s="419"/>
    </row>
    <row r="259" spans="3:8" ht="14.25" customHeight="1">
      <c r="C259" s="374" t="s">
        <v>397</v>
      </c>
      <c r="D259" s="375" t="s">
        <v>66</v>
      </c>
      <c r="E259" s="376" t="s">
        <v>1</v>
      </c>
      <c r="F259" s="376" t="s">
        <v>2</v>
      </c>
      <c r="G259" s="376" t="s">
        <v>3</v>
      </c>
      <c r="H259" s="413" t="s">
        <v>891</v>
      </c>
    </row>
    <row r="260" spans="3:8" ht="14.25" customHeight="1">
      <c r="C260" s="367" t="s">
        <v>485</v>
      </c>
      <c r="D260" s="368" t="s">
        <v>370</v>
      </c>
      <c r="E260" s="369" t="e">
        <f>CEILING(#REF!*1.1,0.01)</f>
        <v>#REF!</v>
      </c>
      <c r="F260" s="369" t="e">
        <f>CEILING(#REF!*1.2,0.01)</f>
        <v>#REF!</v>
      </c>
      <c r="G260" s="369" t="e">
        <f>CEILING(#REF!*1.4,0.01)</f>
        <v>#REF!</v>
      </c>
      <c r="H260" s="414">
        <v>255.03</v>
      </c>
    </row>
    <row r="261" spans="3:8" ht="14.25" customHeight="1">
      <c r="C261" s="367" t="s">
        <v>479</v>
      </c>
      <c r="D261" s="368" t="s">
        <v>371</v>
      </c>
      <c r="E261" s="369" t="e">
        <f>CEILING(#REF!*1.1,0.01)</f>
        <v>#REF!</v>
      </c>
      <c r="F261" s="369" t="e">
        <f>CEILING(#REF!*1.2,0.01)</f>
        <v>#REF!</v>
      </c>
      <c r="G261" s="369" t="e">
        <f>CEILING(#REF!*1.4,0.01)</f>
        <v>#REF!</v>
      </c>
      <c r="H261" s="414">
        <v>28.56</v>
      </c>
    </row>
    <row r="262" spans="3:8" ht="14.25" customHeight="1">
      <c r="C262" s="367" t="s">
        <v>484</v>
      </c>
      <c r="D262" s="368" t="s">
        <v>372</v>
      </c>
      <c r="E262" s="369" t="e">
        <f>CEILING(#REF!*1.1,0.01)</f>
        <v>#REF!</v>
      </c>
      <c r="F262" s="369" t="e">
        <f>CEILING(#REF!*1.2,0.01)</f>
        <v>#REF!</v>
      </c>
      <c r="G262" s="369" t="e">
        <f>CEILING(#REF!*1.4,0.01)</f>
        <v>#REF!</v>
      </c>
      <c r="H262" s="414">
        <v>268.8</v>
      </c>
    </row>
    <row r="263" spans="3:8" ht="14.25" customHeight="1">
      <c r="C263" s="367" t="s">
        <v>480</v>
      </c>
      <c r="D263" s="368" t="s">
        <v>375</v>
      </c>
      <c r="E263" s="369" t="e">
        <f>CEILING(#REF!*1.1,0.01)</f>
        <v>#REF!</v>
      </c>
      <c r="F263" s="369" t="e">
        <f>CEILING(#REF!*1.2,0.01)</f>
        <v>#REF!</v>
      </c>
      <c r="G263" s="369" t="e">
        <f>CEILING(#REF!*1.4,0.01)</f>
        <v>#REF!</v>
      </c>
      <c r="H263" s="414">
        <v>31.25</v>
      </c>
    </row>
    <row r="264" spans="3:8" ht="14.25" customHeight="1">
      <c r="C264" s="367" t="s">
        <v>481</v>
      </c>
      <c r="D264" s="368" t="s">
        <v>478</v>
      </c>
      <c r="E264" s="369" t="e">
        <f>CEILING(#REF!*1.1,0.01)</f>
        <v>#REF!</v>
      </c>
      <c r="F264" s="369" t="e">
        <f>CEILING(#REF!*1.2,0.01)</f>
        <v>#REF!</v>
      </c>
      <c r="G264" s="369" t="e">
        <f>CEILING(#REF!*1.4,0.01)</f>
        <v>#REF!</v>
      </c>
      <c r="H264" s="414">
        <v>63.45</v>
      </c>
    </row>
    <row r="265" spans="3:8" ht="14.25" customHeight="1">
      <c r="C265" s="367" t="s">
        <v>482</v>
      </c>
      <c r="D265" s="368" t="s">
        <v>483</v>
      </c>
      <c r="E265" s="369" t="e">
        <f>CEILING(#REF!*1.1,0.01)</f>
        <v>#REF!</v>
      </c>
      <c r="F265" s="369" t="e">
        <f>CEILING(#REF!*1.2,0.01)</f>
        <v>#REF!</v>
      </c>
      <c r="G265" s="369" t="e">
        <f>CEILING(#REF!*1.4,0.01)</f>
        <v>#REF!</v>
      </c>
      <c r="H265" s="414">
        <v>63.45</v>
      </c>
    </row>
    <row r="266" spans="3:8" ht="14.25" customHeight="1">
      <c r="C266" s="367" t="s">
        <v>404</v>
      </c>
      <c r="D266" s="368" t="s">
        <v>408</v>
      </c>
      <c r="E266" s="369" t="e">
        <f>CEILING(#REF!*1.1,0.01)</f>
        <v>#REF!</v>
      </c>
      <c r="F266" s="369" t="e">
        <f>CEILING(#REF!*1.2,0.01)</f>
        <v>#REF!</v>
      </c>
      <c r="G266" s="369" t="e">
        <f>CEILING(#REF!*1.4,0.01)</f>
        <v>#REF!</v>
      </c>
      <c r="H266" s="414">
        <v>2.76</v>
      </c>
    </row>
    <row r="267" spans="3:8" ht="14.25" customHeight="1">
      <c r="C267" s="367" t="s">
        <v>488</v>
      </c>
      <c r="D267" s="368" t="s">
        <v>489</v>
      </c>
      <c r="E267" s="369" t="e">
        <f>CEILING(#REF!*1.1,0.01)</f>
        <v>#REF!</v>
      </c>
      <c r="F267" s="369" t="e">
        <f>CEILING(#REF!*1.2,0.01)</f>
        <v>#REF!</v>
      </c>
      <c r="G267" s="369" t="e">
        <f>CEILING(#REF!*1.4,0.01)</f>
        <v>#REF!</v>
      </c>
      <c r="H267" s="414">
        <v>22.92</v>
      </c>
    </row>
    <row r="268" spans="3:8" ht="14.25" customHeight="1">
      <c r="C268" s="374" t="s">
        <v>377</v>
      </c>
      <c r="D268" s="375" t="s">
        <v>66</v>
      </c>
      <c r="E268" s="376" t="s">
        <v>1</v>
      </c>
      <c r="F268" s="376" t="s">
        <v>2</v>
      </c>
      <c r="G268" s="376" t="s">
        <v>3</v>
      </c>
      <c r="H268" s="414"/>
    </row>
    <row r="269" spans="3:8" ht="14.25" customHeight="1">
      <c r="C269" s="367" t="s">
        <v>378</v>
      </c>
      <c r="D269" s="368" t="s">
        <v>379</v>
      </c>
      <c r="E269" s="369" t="e">
        <f>CEILING(#REF!*1.1,0.01)</f>
        <v>#REF!</v>
      </c>
      <c r="F269" s="369" t="e">
        <f>CEILING(#REF!*1.2,0.01)</f>
        <v>#REF!</v>
      </c>
      <c r="G269" s="369" t="e">
        <f>CEILING(#REF!*1.4,0.01)</f>
        <v>#REF!</v>
      </c>
      <c r="H269" s="414">
        <v>89.72</v>
      </c>
    </row>
    <row r="270" spans="3:8" ht="14.25" customHeight="1">
      <c r="C270" s="367" t="s">
        <v>380</v>
      </c>
      <c r="D270" s="368" t="s">
        <v>381</v>
      </c>
      <c r="E270" s="369" t="e">
        <f>CEILING(#REF!*1.1,0.01)</f>
        <v>#REF!</v>
      </c>
      <c r="F270" s="369" t="e">
        <f>CEILING(#REF!*1.2,0.01)</f>
        <v>#REF!</v>
      </c>
      <c r="G270" s="369" t="e">
        <f>CEILING(#REF!*1.4,0.01)</f>
        <v>#REF!</v>
      </c>
      <c r="H270" s="414">
        <v>91.95</v>
      </c>
    </row>
    <row r="271" spans="3:8" ht="14.25" customHeight="1">
      <c r="C271" s="367" t="s">
        <v>382</v>
      </c>
      <c r="D271" s="368" t="s">
        <v>383</v>
      </c>
      <c r="E271" s="369" t="e">
        <f>CEILING(#REF!*1.1,0.01)</f>
        <v>#REF!</v>
      </c>
      <c r="F271" s="369" t="e">
        <f>CEILING(#REF!*1.2,0.01)</f>
        <v>#REF!</v>
      </c>
      <c r="G271" s="369" t="e">
        <f>CEILING(#REF!*1.4,0.01)</f>
        <v>#REF!</v>
      </c>
      <c r="H271" s="414">
        <v>98.81</v>
      </c>
    </row>
    <row r="272" spans="3:8" ht="14.25" customHeight="1">
      <c r="C272" s="367" t="s">
        <v>384</v>
      </c>
      <c r="D272" s="368" t="s">
        <v>385</v>
      </c>
      <c r="E272" s="369" t="e">
        <f>CEILING(#REF!*1.1,0.01)</f>
        <v>#REF!</v>
      </c>
      <c r="F272" s="369" t="e">
        <f>CEILING(#REF!*1.2,0.01)</f>
        <v>#REF!</v>
      </c>
      <c r="G272" s="369" t="e">
        <f>CEILING(#REF!*1.4,0.01)</f>
        <v>#REF!</v>
      </c>
      <c r="H272" s="414">
        <v>105.66</v>
      </c>
    </row>
    <row r="273" spans="3:8" ht="14.25" customHeight="1">
      <c r="C273" s="367" t="s">
        <v>386</v>
      </c>
      <c r="D273" s="368" t="s">
        <v>387</v>
      </c>
      <c r="E273" s="369" t="e">
        <f>CEILING(#REF!*1.1,0.01)</f>
        <v>#REF!</v>
      </c>
      <c r="F273" s="369" t="e">
        <f>CEILING(#REF!*1.2,0.01)</f>
        <v>#REF!</v>
      </c>
      <c r="G273" s="369" t="e">
        <f>CEILING(#REF!*1.4,0.01)</f>
        <v>#REF!</v>
      </c>
      <c r="H273" s="414">
        <v>108.02</v>
      </c>
    </row>
    <row r="274" spans="3:8" ht="14.25" customHeight="1">
      <c r="C274" s="367" t="s">
        <v>388</v>
      </c>
      <c r="D274" s="368" t="s">
        <v>389</v>
      </c>
      <c r="E274" s="369" t="e">
        <f>CEILING(#REF!*1.1,0.01)</f>
        <v>#REF!</v>
      </c>
      <c r="F274" s="369" t="e">
        <f>CEILING(#REF!*1.2,0.01)</f>
        <v>#REF!</v>
      </c>
      <c r="G274" s="369" t="e">
        <f>CEILING(#REF!*1.4,0.01)</f>
        <v>#REF!</v>
      </c>
      <c r="H274" s="414">
        <v>112.58</v>
      </c>
    </row>
    <row r="275" spans="3:8" ht="14.25" customHeight="1">
      <c r="C275" s="367" t="s">
        <v>390</v>
      </c>
      <c r="D275" s="368" t="s">
        <v>391</v>
      </c>
      <c r="E275" s="369" t="e">
        <f>CEILING(#REF!*1.1,0.01)</f>
        <v>#REF!</v>
      </c>
      <c r="F275" s="369" t="e">
        <f>CEILING(#REF!*1.2,0.01)</f>
        <v>#REF!</v>
      </c>
      <c r="G275" s="369" t="e">
        <f>CEILING(#REF!*1.4,0.01)</f>
        <v>#REF!</v>
      </c>
      <c r="H275" s="414">
        <v>114.87</v>
      </c>
    </row>
    <row r="276" spans="3:8" ht="14.25" customHeight="1">
      <c r="C276" s="367"/>
      <c r="D276" s="368"/>
      <c r="E276" s="369"/>
      <c r="F276" s="369"/>
      <c r="G276" s="369"/>
      <c r="H276" s="414"/>
    </row>
    <row r="277" spans="3:8" ht="14.25" customHeight="1">
      <c r="C277" s="487" t="s">
        <v>392</v>
      </c>
      <c r="D277" s="487"/>
      <c r="E277" s="487"/>
      <c r="F277" s="487"/>
      <c r="G277" s="487"/>
      <c r="H277" s="419"/>
    </row>
    <row r="278" spans="3:8" ht="14.25" customHeight="1">
      <c r="C278" s="374" t="s">
        <v>393</v>
      </c>
      <c r="D278" s="375" t="s">
        <v>66</v>
      </c>
      <c r="E278" s="376" t="s">
        <v>1</v>
      </c>
      <c r="F278" s="376" t="s">
        <v>2</v>
      </c>
      <c r="G278" s="376" t="s">
        <v>3</v>
      </c>
      <c r="H278" s="413" t="s">
        <v>891</v>
      </c>
    </row>
    <row r="279" spans="3:8" ht="14.25" customHeight="1">
      <c r="C279" s="367" t="s">
        <v>394</v>
      </c>
      <c r="D279" s="368" t="s">
        <v>395</v>
      </c>
      <c r="E279" s="369" t="e">
        <f>CEILING(#REF!*1.1,0.01)</f>
        <v>#REF!</v>
      </c>
      <c r="F279" s="369" t="e">
        <f>CEILING(#REF!*1.2,0.01)</f>
        <v>#REF!</v>
      </c>
      <c r="G279" s="369" t="e">
        <f>CEILING(#REF!*1.4,0.01)</f>
        <v>#REF!</v>
      </c>
      <c r="H279" s="414">
        <v>27.02</v>
      </c>
    </row>
    <row r="280" spans="3:8" ht="14.25" customHeight="1">
      <c r="C280" s="379"/>
      <c r="D280" s="378"/>
      <c r="E280" s="371"/>
      <c r="F280" s="371"/>
      <c r="G280" s="371"/>
      <c r="H280" s="414"/>
    </row>
    <row r="281" spans="3:8" ht="14.25" customHeight="1">
      <c r="C281" s="374" t="s">
        <v>376</v>
      </c>
      <c r="D281" s="375" t="s">
        <v>66</v>
      </c>
      <c r="E281" s="376" t="s">
        <v>1</v>
      </c>
      <c r="F281" s="376" t="s">
        <v>2</v>
      </c>
      <c r="G281" s="376" t="s">
        <v>3</v>
      </c>
      <c r="H281" s="414"/>
    </row>
    <row r="282" spans="3:8" ht="14.25" customHeight="1">
      <c r="C282" s="367" t="s">
        <v>373</v>
      </c>
      <c r="D282" s="368" t="s">
        <v>399</v>
      </c>
      <c r="E282" s="369" t="e">
        <f>CEILING(#REF!*1.1,0.01)</f>
        <v>#REF!</v>
      </c>
      <c r="F282" s="369" t="e">
        <f>CEILING(#REF!*1.2,0.01)</f>
        <v>#REF!</v>
      </c>
      <c r="G282" s="369" t="e">
        <f>CEILING(#REF!*1.4,0.01)</f>
        <v>#REF!</v>
      </c>
      <c r="H282" s="414">
        <v>56.09</v>
      </c>
    </row>
    <row r="283" spans="3:8" ht="14.25" customHeight="1">
      <c r="C283" s="367" t="s">
        <v>374</v>
      </c>
      <c r="D283" s="368" t="s">
        <v>400</v>
      </c>
      <c r="E283" s="369" t="e">
        <f>CEILING(#REF!*1.1,0.01)</f>
        <v>#REF!</v>
      </c>
      <c r="F283" s="369" t="e">
        <f>CEILING(#REF!*1.2,0.01)</f>
        <v>#REF!</v>
      </c>
      <c r="G283" s="369" t="e">
        <f>CEILING(#REF!*1.4,0.01)</f>
        <v>#REF!</v>
      </c>
      <c r="H283" s="414">
        <v>85.8</v>
      </c>
    </row>
    <row r="284" spans="3:8" ht="14.25" customHeight="1">
      <c r="C284" s="379"/>
      <c r="D284" s="378"/>
      <c r="E284" s="371"/>
      <c r="F284" s="371"/>
      <c r="G284" s="371"/>
      <c r="H284" s="414"/>
    </row>
    <row r="285" spans="3:8" ht="14.25" customHeight="1">
      <c r="C285" s="487" t="s">
        <v>401</v>
      </c>
      <c r="D285" s="487"/>
      <c r="E285" s="487"/>
      <c r="F285" s="487"/>
      <c r="G285" s="487"/>
      <c r="H285" s="419"/>
    </row>
    <row r="286" spans="3:8" ht="14.25" customHeight="1">
      <c r="C286" s="374" t="s">
        <v>398</v>
      </c>
      <c r="D286" s="375" t="s">
        <v>66</v>
      </c>
      <c r="E286" s="376" t="s">
        <v>1</v>
      </c>
      <c r="F286" s="376" t="s">
        <v>2</v>
      </c>
      <c r="G286" s="376" t="s">
        <v>3</v>
      </c>
      <c r="H286" s="413" t="s">
        <v>891</v>
      </c>
    </row>
    <row r="287" spans="3:8" ht="14.25" customHeight="1">
      <c r="C287" s="367" t="s">
        <v>472</v>
      </c>
      <c r="D287" s="368" t="s">
        <v>402</v>
      </c>
      <c r="E287" s="369" t="e">
        <f>CEILING(#REF!*1.1,0.01)</f>
        <v>#REF!</v>
      </c>
      <c r="F287" s="369" t="e">
        <f>CEILING(#REF!*1.2,0.01)</f>
        <v>#REF!</v>
      </c>
      <c r="G287" s="369" t="e">
        <f>CEILING(#REF!*1.4,0.01)</f>
        <v>#REF!</v>
      </c>
      <c r="H287" s="414">
        <v>57.44</v>
      </c>
    </row>
    <row r="288" spans="3:8" ht="14.25" customHeight="1">
      <c r="C288" s="367" t="s">
        <v>471</v>
      </c>
      <c r="D288" s="368" t="s">
        <v>409</v>
      </c>
      <c r="E288" s="369" t="e">
        <f>CEILING(#REF!*1.1,0.01)</f>
        <v>#REF!</v>
      </c>
      <c r="F288" s="369" t="e">
        <f>CEILING(#REF!*1.2,0.01)</f>
        <v>#REF!</v>
      </c>
      <c r="G288" s="369" t="e">
        <f>CEILING(#REF!*1.4,0.01)</f>
        <v>#REF!</v>
      </c>
      <c r="H288" s="414">
        <v>84.21</v>
      </c>
    </row>
    <row r="289" spans="3:8" ht="14.25" customHeight="1">
      <c r="C289" s="367" t="s">
        <v>470</v>
      </c>
      <c r="D289" s="368" t="s">
        <v>473</v>
      </c>
      <c r="E289" s="369" t="e">
        <f>CEILING(#REF!*1.1,0.01)</f>
        <v>#REF!</v>
      </c>
      <c r="F289" s="369" t="e">
        <f>CEILING(#REF!*1.2,0.01)</f>
        <v>#REF!</v>
      </c>
      <c r="G289" s="369" t="e">
        <f>CEILING(#REF!*1.4,0.01)</f>
        <v>#REF!</v>
      </c>
      <c r="H289" s="414">
        <v>81.06</v>
      </c>
    </row>
    <row r="290" spans="3:8" ht="14.25" customHeight="1">
      <c r="C290" s="367" t="s">
        <v>486</v>
      </c>
      <c r="D290" s="368" t="s">
        <v>474</v>
      </c>
      <c r="E290" s="369" t="e">
        <f>CEILING(#REF!*1.1,0.01)</f>
        <v>#REF!</v>
      </c>
      <c r="F290" s="369" t="e">
        <f>CEILING(#REF!*1.2,0.01)</f>
        <v>#REF!</v>
      </c>
      <c r="G290" s="369" t="e">
        <f>CEILING(#REF!*1.4,0.01)</f>
        <v>#REF!</v>
      </c>
      <c r="H290" s="414">
        <v>114.62</v>
      </c>
    </row>
    <row r="291" spans="3:8" ht="14.25" customHeight="1">
      <c r="C291" s="367" t="s">
        <v>477</v>
      </c>
      <c r="D291" s="368" t="s">
        <v>475</v>
      </c>
      <c r="E291" s="369" t="e">
        <f>CEILING(#REF!*1.1,0.01)</f>
        <v>#REF!</v>
      </c>
      <c r="F291" s="369" t="e">
        <f>CEILING(#REF!*1.2,0.01)</f>
        <v>#REF!</v>
      </c>
      <c r="G291" s="369" t="e">
        <f>CEILING(#REF!*1.4,0.01)</f>
        <v>#REF!</v>
      </c>
      <c r="H291" s="414">
        <v>87.86</v>
      </c>
    </row>
    <row r="292" spans="3:8" ht="14.25" customHeight="1">
      <c r="C292" s="367" t="s">
        <v>487</v>
      </c>
      <c r="D292" s="368" t="s">
        <v>476</v>
      </c>
      <c r="E292" s="369" t="e">
        <f>CEILING(#REF!*1.1,0.01)</f>
        <v>#REF!</v>
      </c>
      <c r="F292" s="369" t="e">
        <f>CEILING(#REF!*1.2,0.01)</f>
        <v>#REF!</v>
      </c>
      <c r="G292" s="369" t="e">
        <f>CEILING(#REF!*1.4,0.01)</f>
        <v>#REF!</v>
      </c>
      <c r="H292" s="414">
        <v>130.88</v>
      </c>
    </row>
    <row r="293" spans="3:8" ht="14.25" customHeight="1">
      <c r="C293" s="487" t="s">
        <v>24</v>
      </c>
      <c r="D293" s="487"/>
      <c r="E293" s="487"/>
      <c r="F293" s="487"/>
      <c r="G293" s="487"/>
      <c r="H293" s="419"/>
    </row>
    <row r="294" spans="3:8" ht="14.25" customHeight="1">
      <c r="C294" s="374" t="s">
        <v>410</v>
      </c>
      <c r="D294" s="375" t="s">
        <v>66</v>
      </c>
      <c r="E294" s="376" t="s">
        <v>1</v>
      </c>
      <c r="F294" s="376" t="s">
        <v>2</v>
      </c>
      <c r="G294" s="376" t="s">
        <v>3</v>
      </c>
      <c r="H294" s="413" t="s">
        <v>891</v>
      </c>
    </row>
    <row r="295" spans="3:8" ht="14.25" customHeight="1">
      <c r="C295" s="367" t="s">
        <v>420</v>
      </c>
      <c r="D295" s="368" t="s">
        <v>412</v>
      </c>
      <c r="E295" s="369" t="e">
        <f>CEILING(#REF!*1.1,0.01)</f>
        <v>#REF!</v>
      </c>
      <c r="F295" s="369" t="e">
        <f>CEILING(#REF!*1.2,0.01)</f>
        <v>#REF!</v>
      </c>
      <c r="G295" s="369" t="e">
        <f>CEILING(#REF!*1.4,0.01)</f>
        <v>#REF!</v>
      </c>
      <c r="H295" s="414">
        <v>37.2</v>
      </c>
    </row>
    <row r="296" spans="3:8" ht="14.25" customHeight="1">
      <c r="C296" s="379" t="s">
        <v>425</v>
      </c>
      <c r="D296" s="378" t="s">
        <v>413</v>
      </c>
      <c r="E296" s="369" t="e">
        <f>CEILING(#REF!*1.1,0.01)</f>
        <v>#REF!</v>
      </c>
      <c r="F296" s="369" t="e">
        <f>CEILING(#REF!*1.2,0.01)</f>
        <v>#REF!</v>
      </c>
      <c r="G296" s="369" t="e">
        <f>CEILING(#REF!*1.4,0.01)</f>
        <v>#REF!</v>
      </c>
      <c r="H296" s="414">
        <v>34.01</v>
      </c>
    </row>
    <row r="297" spans="3:8" ht="14.25" customHeight="1">
      <c r="C297" s="367" t="s">
        <v>424</v>
      </c>
      <c r="D297" s="368" t="s">
        <v>414</v>
      </c>
      <c r="E297" s="369" t="e">
        <f>CEILING(#REF!*1.1,0.01)</f>
        <v>#REF!</v>
      </c>
      <c r="F297" s="369" t="e">
        <f>CEILING(#REF!*1.2,0.01)</f>
        <v>#REF!</v>
      </c>
      <c r="G297" s="369" t="e">
        <f>CEILING(#REF!*1.4,0.01)</f>
        <v>#REF!</v>
      </c>
      <c r="H297" s="414">
        <v>78.83</v>
      </c>
    </row>
    <row r="298" spans="3:8" ht="14.25" customHeight="1">
      <c r="C298" s="379" t="s">
        <v>423</v>
      </c>
      <c r="D298" s="378" t="s">
        <v>415</v>
      </c>
      <c r="E298" s="369" t="e">
        <f>CEILING(#REF!*1.1,0.01)</f>
        <v>#REF!</v>
      </c>
      <c r="F298" s="369" t="e">
        <f>CEILING(#REF!*1.2,0.01)</f>
        <v>#REF!</v>
      </c>
      <c r="G298" s="369" t="e">
        <f>CEILING(#REF!*1.4,0.01)</f>
        <v>#REF!</v>
      </c>
      <c r="H298" s="414">
        <v>67.23</v>
      </c>
    </row>
    <row r="299" spans="3:8" ht="14.25" customHeight="1">
      <c r="C299" s="367"/>
      <c r="D299" s="368"/>
      <c r="E299" s="369"/>
      <c r="F299" s="369"/>
      <c r="G299" s="369"/>
      <c r="H299" s="414"/>
    </row>
    <row r="300" spans="3:8" ht="14.25" customHeight="1">
      <c r="C300" s="374" t="s">
        <v>411</v>
      </c>
      <c r="D300" s="375" t="s">
        <v>66</v>
      </c>
      <c r="E300" s="376" t="s">
        <v>1</v>
      </c>
      <c r="F300" s="376" t="s">
        <v>2</v>
      </c>
      <c r="G300" s="376" t="s">
        <v>3</v>
      </c>
      <c r="H300" s="413" t="s">
        <v>891</v>
      </c>
    </row>
    <row r="301" spans="3:8" ht="14.25" customHeight="1">
      <c r="C301" s="367" t="s">
        <v>421</v>
      </c>
      <c r="D301" s="368" t="s">
        <v>416</v>
      </c>
      <c r="E301" s="369" t="e">
        <f>CEILING(#REF!*1.1,0.01)</f>
        <v>#REF!</v>
      </c>
      <c r="F301" s="369" t="e">
        <f>CEILING(#REF!*1.2,0.01)</f>
        <v>#REF!</v>
      </c>
      <c r="G301" s="369" t="e">
        <f>CEILING(#REF!*1.4,0.01)</f>
        <v>#REF!</v>
      </c>
      <c r="H301" s="414">
        <v>68.9</v>
      </c>
    </row>
    <row r="302" spans="3:8" ht="14.25" customHeight="1">
      <c r="C302" s="379" t="s">
        <v>422</v>
      </c>
      <c r="D302" s="378" t="s">
        <v>417</v>
      </c>
      <c r="E302" s="369" t="e">
        <f>CEILING(#REF!*1.1,0.01)</f>
        <v>#REF!</v>
      </c>
      <c r="F302" s="369" t="e">
        <f>CEILING(#REF!*1.2,0.01)</f>
        <v>#REF!</v>
      </c>
      <c r="G302" s="369" t="e">
        <f>CEILING(#REF!*1.4,0.01)</f>
        <v>#REF!</v>
      </c>
      <c r="H302" s="414">
        <v>88.88</v>
      </c>
    </row>
    <row r="303" spans="3:8" ht="14.25" customHeight="1">
      <c r="C303" s="367"/>
      <c r="D303" s="368"/>
      <c r="E303" s="369"/>
      <c r="F303" s="369"/>
      <c r="G303" s="369"/>
      <c r="H303" s="414"/>
    </row>
    <row r="304" spans="3:8" ht="14.25" customHeight="1">
      <c r="C304" s="487" t="s">
        <v>426</v>
      </c>
      <c r="D304" s="487"/>
      <c r="E304" s="487"/>
      <c r="F304" s="487"/>
      <c r="G304" s="487"/>
      <c r="H304" s="413" t="s">
        <v>891</v>
      </c>
    </row>
    <row r="305" spans="3:8" ht="14.25" customHeight="1">
      <c r="C305" s="367" t="s">
        <v>405</v>
      </c>
      <c r="D305" s="368" t="s">
        <v>418</v>
      </c>
      <c r="E305" s="369" t="e">
        <f>CEILING(#REF!*1.1,0.01)</f>
        <v>#REF!</v>
      </c>
      <c r="F305" s="369" t="e">
        <f>CEILING(#REF!*1.2,0.01)</f>
        <v>#REF!</v>
      </c>
      <c r="G305" s="369" t="e">
        <f>CEILING(#REF!*1.4,0.01)</f>
        <v>#REF!</v>
      </c>
      <c r="H305" s="414">
        <v>326.69</v>
      </c>
    </row>
    <row r="306" spans="3:8" ht="14.25" customHeight="1">
      <c r="C306" s="367" t="s">
        <v>406</v>
      </c>
      <c r="D306" s="368" t="s">
        <v>419</v>
      </c>
      <c r="E306" s="369" t="e">
        <f>CEILING(#REF!*1.1,0.01)</f>
        <v>#REF!</v>
      </c>
      <c r="F306" s="369" t="e">
        <f>CEILING(#REF!*1.2,0.01)</f>
        <v>#REF!</v>
      </c>
      <c r="G306" s="369" t="e">
        <f>CEILING(#REF!*1.4,0.01)</f>
        <v>#REF!</v>
      </c>
      <c r="H306" s="414">
        <v>326.69</v>
      </c>
    </row>
    <row r="307" spans="3:8" ht="14.25" customHeight="1">
      <c r="C307" s="379"/>
      <c r="D307" s="378"/>
      <c r="E307" s="371"/>
      <c r="F307" s="371"/>
      <c r="G307" s="371"/>
      <c r="H307" s="414"/>
    </row>
    <row r="308" spans="3:8" ht="14.25" customHeight="1">
      <c r="C308" s="383"/>
      <c r="D308" s="384"/>
      <c r="E308" s="372"/>
      <c r="F308" s="372"/>
      <c r="G308" s="372"/>
      <c r="H308" s="414"/>
    </row>
    <row r="309" spans="3:8" ht="14.25" customHeight="1">
      <c r="C309" s="406"/>
      <c r="D309" s="406"/>
      <c r="E309" s="407"/>
      <c r="F309" s="407"/>
      <c r="G309" s="407"/>
      <c r="H309" s="414"/>
    </row>
    <row r="310" spans="3:8" ht="14.25" customHeight="1">
      <c r="C310" s="487" t="s">
        <v>495</v>
      </c>
      <c r="D310" s="487"/>
      <c r="E310" s="487"/>
      <c r="F310" s="487"/>
      <c r="G310" s="487"/>
      <c r="H310" s="419"/>
    </row>
    <row r="311" spans="3:8" ht="14.25" customHeight="1">
      <c r="C311" s="374" t="s">
        <v>496</v>
      </c>
      <c r="D311" s="375" t="s">
        <v>66</v>
      </c>
      <c r="E311" s="376" t="s">
        <v>1</v>
      </c>
      <c r="F311" s="376"/>
      <c r="G311" s="376"/>
      <c r="H311" s="413" t="s">
        <v>891</v>
      </c>
    </row>
    <row r="312" spans="3:8" ht="14.25" customHeight="1">
      <c r="C312" s="367" t="s">
        <v>497</v>
      </c>
      <c r="D312" s="368" t="s">
        <v>498</v>
      </c>
      <c r="E312" s="369" t="e">
        <f>+CEILING(#REF!*1.17,1)</f>
        <v>#REF!</v>
      </c>
      <c r="F312" s="369"/>
      <c r="G312" s="369"/>
      <c r="H312" s="414">
        <v>2113.82</v>
      </c>
    </row>
    <row r="313" spans="3:8" ht="14.25" customHeight="1">
      <c r="C313" s="367" t="s">
        <v>499</v>
      </c>
      <c r="D313" s="368" t="s">
        <v>500</v>
      </c>
      <c r="E313" s="369" t="e">
        <f>+CEILING(#REF!*1.17,1)</f>
        <v>#REF!</v>
      </c>
      <c r="F313" s="369"/>
      <c r="G313" s="369"/>
      <c r="H313" s="414">
        <v>2005.85</v>
      </c>
    </row>
    <row r="314" spans="3:8" ht="14.25" customHeight="1">
      <c r="C314" s="367" t="s">
        <v>501</v>
      </c>
      <c r="D314" s="368" t="s">
        <v>502</v>
      </c>
      <c r="E314" s="369" t="e">
        <f>+CEILING(#REF!*1.17,1)</f>
        <v>#REF!</v>
      </c>
      <c r="F314" s="369"/>
      <c r="G314" s="369"/>
      <c r="H314" s="414">
        <v>1924.98</v>
      </c>
    </row>
    <row r="315" spans="3:8" ht="14.25" customHeight="1">
      <c r="C315" s="367" t="s">
        <v>503</v>
      </c>
      <c r="D315" s="368" t="s">
        <v>504</v>
      </c>
      <c r="E315" s="369" t="e">
        <f>+CEILING(#REF!*1.17,1)</f>
        <v>#REF!</v>
      </c>
      <c r="F315" s="369"/>
      <c r="G315" s="369"/>
      <c r="H315" s="414">
        <v>1817.03</v>
      </c>
    </row>
    <row r="316" spans="3:8" ht="14.25" customHeight="1">
      <c r="C316" s="367" t="s">
        <v>505</v>
      </c>
      <c r="D316" s="368" t="s">
        <v>506</v>
      </c>
      <c r="E316" s="369" t="e">
        <f>+CEILING(#REF!*1.17,1)</f>
        <v>#REF!</v>
      </c>
      <c r="F316" s="369"/>
      <c r="G316" s="369"/>
      <c r="H316" s="414">
        <v>2029.04</v>
      </c>
    </row>
    <row r="317" spans="3:8" ht="14.25" customHeight="1">
      <c r="C317" s="367" t="s">
        <v>507</v>
      </c>
      <c r="D317" s="368" t="s">
        <v>508</v>
      </c>
      <c r="E317" s="369" t="e">
        <f>+CEILING(#REF!*1.17,1)</f>
        <v>#REF!</v>
      </c>
      <c r="F317" s="369"/>
      <c r="G317" s="369"/>
      <c r="H317" s="414">
        <v>1921.14</v>
      </c>
    </row>
    <row r="318" spans="3:8" ht="14.25" customHeight="1">
      <c r="C318" s="367" t="s">
        <v>509</v>
      </c>
      <c r="D318" s="368"/>
      <c r="E318" s="369"/>
      <c r="F318" s="369"/>
      <c r="G318" s="369"/>
      <c r="H318" s="414"/>
    </row>
    <row r="319" spans="3:8" ht="14.25" customHeight="1">
      <c r="C319" s="367" t="s">
        <v>510</v>
      </c>
      <c r="D319" s="368" t="s">
        <v>511</v>
      </c>
      <c r="E319" s="369" t="e">
        <f>+CEILING(#REF!*1.17,1)</f>
        <v>#REF!</v>
      </c>
      <c r="F319" s="369"/>
      <c r="G319" s="369"/>
      <c r="H319" s="414">
        <v>441.05</v>
      </c>
    </row>
    <row r="320" spans="3:8" ht="14.25" customHeight="1">
      <c r="C320" s="367" t="s">
        <v>512</v>
      </c>
      <c r="D320" s="368" t="s">
        <v>513</v>
      </c>
      <c r="E320" s="369" t="e">
        <f>+CEILING(#REF!*1.17,1)</f>
        <v>#REF!</v>
      </c>
      <c r="F320" s="369"/>
      <c r="G320" s="369"/>
      <c r="H320" s="414">
        <v>587.63</v>
      </c>
    </row>
    <row r="321" spans="3:8" ht="14.25" customHeight="1">
      <c r="C321" s="374" t="s">
        <v>565</v>
      </c>
      <c r="D321" s="375" t="s">
        <v>66</v>
      </c>
      <c r="E321" s="376" t="s">
        <v>1</v>
      </c>
      <c r="F321" s="369"/>
      <c r="G321" s="369"/>
      <c r="H321" s="413" t="s">
        <v>891</v>
      </c>
    </row>
    <row r="322" spans="3:8" ht="14.25" customHeight="1">
      <c r="C322" s="367" t="s">
        <v>566</v>
      </c>
      <c r="D322" s="368" t="s">
        <v>567</v>
      </c>
      <c r="E322" s="369" t="e">
        <f>+CEILING(#REF!*1.25,1)</f>
        <v>#REF!</v>
      </c>
      <c r="F322" s="369"/>
      <c r="G322" s="369"/>
      <c r="H322" s="414">
        <v>234.81</v>
      </c>
    </row>
    <row r="323" spans="3:8" ht="14.25" customHeight="1">
      <c r="C323" s="367" t="s">
        <v>568</v>
      </c>
      <c r="D323" s="368" t="s">
        <v>569</v>
      </c>
      <c r="E323" s="369" t="e">
        <f>+CEILING(#REF!*1.25,1)</f>
        <v>#REF!</v>
      </c>
      <c r="F323" s="369"/>
      <c r="G323" s="369"/>
      <c r="H323" s="414">
        <v>663.18</v>
      </c>
    </row>
    <row r="324" spans="3:8" ht="14.25" customHeight="1">
      <c r="C324" s="367" t="s">
        <v>570</v>
      </c>
      <c r="D324" s="368" t="s">
        <v>571</v>
      </c>
      <c r="E324" s="369" t="e">
        <f>+CEILING(#REF!*1.25,1)</f>
        <v>#REF!</v>
      </c>
      <c r="F324" s="369"/>
      <c r="G324" s="369"/>
      <c r="H324" s="414">
        <v>1110.26</v>
      </c>
    </row>
    <row r="325" spans="3:8" ht="14.25" customHeight="1">
      <c r="C325" s="367"/>
      <c r="D325" s="368"/>
      <c r="E325" s="369"/>
      <c r="F325" s="369"/>
      <c r="G325" s="369"/>
      <c r="H325" s="414"/>
    </row>
    <row r="326" spans="3:8" ht="14.25" customHeight="1">
      <c r="C326" s="487" t="s">
        <v>515</v>
      </c>
      <c r="D326" s="487"/>
      <c r="E326" s="487"/>
      <c r="F326" s="487"/>
      <c r="G326" s="487"/>
      <c r="H326" s="419"/>
    </row>
    <row r="327" spans="3:8" ht="14.25" customHeight="1">
      <c r="C327" s="374" t="s">
        <v>514</v>
      </c>
      <c r="D327" s="375" t="s">
        <v>66</v>
      </c>
      <c r="E327" s="376" t="s">
        <v>1</v>
      </c>
      <c r="F327" s="376"/>
      <c r="G327" s="376"/>
      <c r="H327" s="413" t="s">
        <v>891</v>
      </c>
    </row>
    <row r="328" spans="3:8" ht="14.25" customHeight="1">
      <c r="C328" s="367" t="s">
        <v>516</v>
      </c>
      <c r="D328" s="368" t="s">
        <v>518</v>
      </c>
      <c r="E328" s="369" t="e">
        <f>+CEILING(#REF!*1.17,1)</f>
        <v>#REF!</v>
      </c>
      <c r="F328" s="369"/>
      <c r="G328" s="369"/>
      <c r="H328" s="414">
        <v>1141.25</v>
      </c>
    </row>
    <row r="329" spans="3:8" ht="14.25" customHeight="1">
      <c r="C329" s="367" t="s">
        <v>517</v>
      </c>
      <c r="D329" s="368" t="s">
        <v>519</v>
      </c>
      <c r="E329" s="369" t="e">
        <f>+CEILING(#REF!*1.17,1)</f>
        <v>#REF!</v>
      </c>
      <c r="F329" s="369"/>
      <c r="G329" s="369"/>
      <c r="H329" s="414">
        <v>1480.61</v>
      </c>
    </row>
    <row r="330" spans="3:8" ht="14.25" customHeight="1">
      <c r="C330" s="374" t="s">
        <v>520</v>
      </c>
      <c r="D330" s="368"/>
      <c r="E330" s="369"/>
      <c r="F330" s="369"/>
      <c r="G330" s="369"/>
      <c r="H330" s="414"/>
    </row>
    <row r="331" spans="3:8" ht="14.25" customHeight="1">
      <c r="C331" s="367" t="s">
        <v>521</v>
      </c>
      <c r="D331" s="368" t="s">
        <v>525</v>
      </c>
      <c r="E331" s="369" t="e">
        <f>+CEILING(#REF!*1.17,1)</f>
        <v>#REF!</v>
      </c>
      <c r="F331" s="369"/>
      <c r="G331" s="369"/>
      <c r="H331" s="414">
        <v>678.6</v>
      </c>
    </row>
    <row r="332" spans="3:8" ht="14.25" customHeight="1">
      <c r="C332" s="367" t="s">
        <v>522</v>
      </c>
      <c r="D332" s="368" t="s">
        <v>526</v>
      </c>
      <c r="E332" s="369" t="e">
        <f>+CEILING(#REF!*1.17,1)</f>
        <v>#REF!</v>
      </c>
      <c r="F332" s="369"/>
      <c r="G332" s="369"/>
      <c r="H332" s="414">
        <v>1033.35</v>
      </c>
    </row>
    <row r="333" spans="3:8" ht="14.25" customHeight="1">
      <c r="C333" s="367" t="s">
        <v>523</v>
      </c>
      <c r="D333" s="368" t="s">
        <v>527</v>
      </c>
      <c r="E333" s="369" t="e">
        <f>+CEILING(#REF!*1.17,1)</f>
        <v>#REF!</v>
      </c>
      <c r="F333" s="369"/>
      <c r="G333" s="369"/>
      <c r="H333" s="414">
        <v>586.08</v>
      </c>
    </row>
    <row r="334" spans="3:8" ht="14.25" customHeight="1">
      <c r="C334" s="367" t="s">
        <v>524</v>
      </c>
      <c r="D334" s="368" t="s">
        <v>528</v>
      </c>
      <c r="E334" s="369" t="e">
        <f>+CEILING(#REF!*1.17,1)</f>
        <v>#REF!</v>
      </c>
      <c r="F334" s="369"/>
      <c r="G334" s="369"/>
      <c r="H334" s="414">
        <v>902.28</v>
      </c>
    </row>
    <row r="335" spans="3:8" ht="14.25" customHeight="1">
      <c r="C335" s="367"/>
      <c r="D335" s="368"/>
      <c r="E335" s="369"/>
      <c r="F335" s="369"/>
      <c r="G335" s="369"/>
      <c r="H335" s="414"/>
    </row>
    <row r="336" spans="3:8" ht="14.25" customHeight="1">
      <c r="C336" s="487" t="s">
        <v>529</v>
      </c>
      <c r="D336" s="487"/>
      <c r="E336" s="487"/>
      <c r="F336" s="487"/>
      <c r="G336" s="487"/>
      <c r="H336" s="419"/>
    </row>
    <row r="337" spans="3:8" ht="14.25" customHeight="1">
      <c r="C337" s="374" t="s">
        <v>530</v>
      </c>
      <c r="D337" s="375" t="s">
        <v>66</v>
      </c>
      <c r="E337" s="376" t="s">
        <v>1</v>
      </c>
      <c r="F337" s="376" t="s">
        <v>2</v>
      </c>
      <c r="G337" s="376" t="s">
        <v>3</v>
      </c>
      <c r="H337" s="413" t="s">
        <v>891</v>
      </c>
    </row>
    <row r="338" spans="3:8" ht="14.25" customHeight="1">
      <c r="C338" s="367" t="s">
        <v>531</v>
      </c>
      <c r="D338" s="368" t="s">
        <v>533</v>
      </c>
      <c r="E338" s="369" t="e">
        <f>CEILING(#REF!*1.1,0.01)</f>
        <v>#REF!</v>
      </c>
      <c r="F338" s="369" t="e">
        <f>CEILING(#REF!*1.2,0.01)</f>
        <v>#REF!</v>
      </c>
      <c r="G338" s="369" t="e">
        <f>CEILING(#REF!*1.4,0.01)</f>
        <v>#REF!</v>
      </c>
      <c r="H338" s="414">
        <v>62.24</v>
      </c>
    </row>
    <row r="339" spans="3:8" ht="14.25" customHeight="1">
      <c r="C339" s="367" t="s">
        <v>532</v>
      </c>
      <c r="D339" s="368" t="s">
        <v>534</v>
      </c>
      <c r="E339" s="369" t="e">
        <f>CEILING(#REF!*1.1,0.01)</f>
        <v>#REF!</v>
      </c>
      <c r="F339" s="369" t="e">
        <f>CEILING(#REF!*1.2,0.01)</f>
        <v>#REF!</v>
      </c>
      <c r="G339" s="369" t="e">
        <f>CEILING(#REF!*1.4,0.01)</f>
        <v>#REF!</v>
      </c>
      <c r="H339" s="414">
        <v>67.1</v>
      </c>
    </row>
    <row r="340" spans="3:8" ht="14.25" customHeight="1">
      <c r="C340" s="367"/>
      <c r="D340" s="368"/>
      <c r="E340" s="369"/>
      <c r="F340" s="369"/>
      <c r="G340" s="369"/>
      <c r="H340" s="414"/>
    </row>
    <row r="341" spans="3:8" ht="14.25" customHeight="1">
      <c r="C341" s="420" t="s">
        <v>564</v>
      </c>
      <c r="D341" s="420"/>
      <c r="E341" s="420"/>
      <c r="F341" s="420"/>
      <c r="G341" s="421"/>
      <c r="H341" s="419"/>
    </row>
    <row r="342" spans="3:8" ht="14.25" customHeight="1">
      <c r="C342" s="374"/>
      <c r="D342" s="375" t="s">
        <v>66</v>
      </c>
      <c r="E342" s="376" t="s">
        <v>1</v>
      </c>
      <c r="F342" s="376" t="s">
        <v>2</v>
      </c>
      <c r="G342" s="376" t="s">
        <v>3</v>
      </c>
      <c r="H342" s="413" t="s">
        <v>891</v>
      </c>
    </row>
    <row r="343" spans="3:8" ht="14.25" customHeight="1">
      <c r="C343" s="367" t="s">
        <v>535</v>
      </c>
      <c r="D343" s="368" t="s">
        <v>536</v>
      </c>
      <c r="E343" s="369" t="e">
        <f>CEILING(#REF!*1.1,0.01)</f>
        <v>#REF!</v>
      </c>
      <c r="F343" s="369" t="e">
        <f>CEILING(#REF!*1.2,0.01)</f>
        <v>#REF!</v>
      </c>
      <c r="G343" s="369" t="e">
        <f>CEILING(#REF!*1.4,0.01)</f>
        <v>#REF!</v>
      </c>
      <c r="H343" s="414">
        <v>29.13</v>
      </c>
    </row>
    <row r="344" spans="3:8" ht="14.25" customHeight="1">
      <c r="C344" s="367" t="s">
        <v>562</v>
      </c>
      <c r="D344" s="368" t="s">
        <v>537</v>
      </c>
      <c r="E344" s="369" t="e">
        <f>CEILING(#REF!*1.1,0.01)</f>
        <v>#REF!</v>
      </c>
      <c r="F344" s="369" t="e">
        <f>CEILING(#REF!*1.2,0.01)</f>
        <v>#REF!</v>
      </c>
      <c r="G344" s="369" t="e">
        <f>CEILING(#REF!*1.4,0.01)</f>
        <v>#REF!</v>
      </c>
      <c r="H344" s="414">
        <v>31.13</v>
      </c>
    </row>
    <row r="345" spans="3:8" ht="14.25" customHeight="1">
      <c r="C345" s="367" t="s">
        <v>538</v>
      </c>
      <c r="D345" s="368" t="s">
        <v>539</v>
      </c>
      <c r="E345" s="369" t="e">
        <f>CEILING(#REF!*1.1,0.01)</f>
        <v>#REF!</v>
      </c>
      <c r="F345" s="369" t="e">
        <f>CEILING(#REF!*1.2,0.01)</f>
        <v>#REF!</v>
      </c>
      <c r="G345" s="369" t="e">
        <f>CEILING(#REF!*1.4,0.01)</f>
        <v>#REF!</v>
      </c>
      <c r="H345" s="414">
        <v>30.23</v>
      </c>
    </row>
    <row r="346" spans="3:8" ht="14.25" customHeight="1">
      <c r="C346" s="367" t="s">
        <v>542</v>
      </c>
      <c r="D346" s="368" t="s">
        <v>540</v>
      </c>
      <c r="E346" s="369" t="e">
        <f>CEILING(#REF!*1.1,0.01)</f>
        <v>#REF!</v>
      </c>
      <c r="F346" s="369" t="e">
        <f>CEILING(#REF!*1.2,0.01)</f>
        <v>#REF!</v>
      </c>
      <c r="G346" s="369" t="e">
        <f>CEILING(#REF!*1.4,0.01)</f>
        <v>#REF!</v>
      </c>
      <c r="H346" s="414">
        <v>17.28</v>
      </c>
    </row>
    <row r="347" spans="3:8" ht="14.25" customHeight="1">
      <c r="C347" s="367" t="s">
        <v>559</v>
      </c>
      <c r="D347" s="368" t="s">
        <v>560</v>
      </c>
      <c r="E347" s="369" t="e">
        <f>CEILING(#REF!*1.1,0.01)</f>
        <v>#REF!</v>
      </c>
      <c r="F347" s="369" t="e">
        <f>CEILING(#REF!*1.2,0.01)</f>
        <v>#REF!</v>
      </c>
      <c r="G347" s="369" t="e">
        <f>CEILING(#REF!*1.4,0.01)</f>
        <v>#REF!</v>
      </c>
      <c r="H347" s="414">
        <v>46.37</v>
      </c>
    </row>
    <row r="348" spans="3:8" ht="14.25" customHeight="1">
      <c r="C348" s="367" t="s">
        <v>561</v>
      </c>
      <c r="D348" s="368" t="s">
        <v>541</v>
      </c>
      <c r="E348" s="369" t="e">
        <f>CEILING(#REF!*1.1,0.01)</f>
        <v>#REF!</v>
      </c>
      <c r="F348" s="369" t="e">
        <f>CEILING(#REF!*1.2,0.01)</f>
        <v>#REF!</v>
      </c>
      <c r="G348" s="369" t="e">
        <f>CEILING(#REF!*1.4,0.01)</f>
        <v>#REF!</v>
      </c>
      <c r="H348" s="414">
        <v>2.63</v>
      </c>
    </row>
    <row r="349" spans="3:8" ht="14.25" customHeight="1">
      <c r="C349" s="367" t="s">
        <v>545</v>
      </c>
      <c r="D349" s="368" t="s">
        <v>543</v>
      </c>
      <c r="E349" s="369" t="e">
        <f>CEILING(#REF!*1.1,0.01)</f>
        <v>#REF!</v>
      </c>
      <c r="F349" s="369" t="e">
        <f>CEILING(#REF!*1.2,0.01)</f>
        <v>#REF!</v>
      </c>
      <c r="G349" s="369" t="e">
        <f>CEILING(#REF!*1.4,0.01)</f>
        <v>#REF!</v>
      </c>
      <c r="H349" s="414">
        <v>80.36</v>
      </c>
    </row>
    <row r="350" spans="3:8" ht="14.25" customHeight="1">
      <c r="C350" s="367" t="s">
        <v>544</v>
      </c>
      <c r="D350" s="368" t="s">
        <v>546</v>
      </c>
      <c r="E350" s="369" t="e">
        <f>CEILING(#REF!*1.1,0.01)</f>
        <v>#REF!</v>
      </c>
      <c r="F350" s="369" t="e">
        <f>CEILING(#REF!*1.2,0.01)</f>
        <v>#REF!</v>
      </c>
      <c r="G350" s="369" t="e">
        <f>CEILING(#REF!*1.4,0.01)</f>
        <v>#REF!</v>
      </c>
      <c r="H350" s="414">
        <v>26.82</v>
      </c>
    </row>
    <row r="351" spans="3:8" ht="14.25" customHeight="1">
      <c r="C351" s="367" t="s">
        <v>551</v>
      </c>
      <c r="D351" s="368" t="s">
        <v>555</v>
      </c>
      <c r="E351" s="369" t="e">
        <f>CEILING(#REF!*1.1,0.01)</f>
        <v>#REF!</v>
      </c>
      <c r="F351" s="369" t="e">
        <f>CEILING(#REF!*1.2,0.01)</f>
        <v>#REF!</v>
      </c>
      <c r="G351" s="369" t="e">
        <f>CEILING(#REF!*1.4,0.01)</f>
        <v>#REF!</v>
      </c>
      <c r="H351" s="414">
        <v>62.94</v>
      </c>
    </row>
    <row r="352" spans="3:8" ht="14.25" customHeight="1">
      <c r="C352" s="367" t="s">
        <v>554</v>
      </c>
      <c r="D352" s="368" t="s">
        <v>556</v>
      </c>
      <c r="E352" s="369" t="e">
        <f>CEILING(#REF!*1.1,0.01)</f>
        <v>#REF!</v>
      </c>
      <c r="F352" s="369" t="e">
        <f>CEILING(#REF!*1.2,0.01)</f>
        <v>#REF!</v>
      </c>
      <c r="G352" s="369" t="e">
        <f>CEILING(#REF!*1.4,0.01)</f>
        <v>#REF!</v>
      </c>
      <c r="H352" s="414">
        <v>50.46</v>
      </c>
    </row>
    <row r="353" spans="3:8" ht="14.25" customHeight="1">
      <c r="C353" s="367" t="s">
        <v>557</v>
      </c>
      <c r="D353" s="368" t="s">
        <v>558</v>
      </c>
      <c r="E353" s="369" t="e">
        <f>CEILING(#REF!*1.1,0.01)</f>
        <v>#REF!</v>
      </c>
      <c r="F353" s="369" t="e">
        <f>CEILING(#REF!*1.2,0.01)</f>
        <v>#REF!</v>
      </c>
      <c r="G353" s="369" t="e">
        <f>CEILING(#REF!*1.4,0.01)</f>
        <v>#REF!</v>
      </c>
      <c r="H353" s="414">
        <v>56.48</v>
      </c>
    </row>
    <row r="354" spans="3:8" ht="14.25" customHeight="1">
      <c r="C354" s="367" t="s">
        <v>552</v>
      </c>
      <c r="D354" s="368" t="s">
        <v>549</v>
      </c>
      <c r="E354" s="369" t="e">
        <f>CEILING(#REF!*1.1,0.01)</f>
        <v>#REF!</v>
      </c>
      <c r="F354" s="369" t="e">
        <f>CEILING(#REF!*1.2,0.01)</f>
        <v>#REF!</v>
      </c>
      <c r="G354" s="369" t="e">
        <f>CEILING(#REF!*1.4,0.01)</f>
        <v>#REF!</v>
      </c>
      <c r="H354" s="414">
        <v>36.18</v>
      </c>
    </row>
    <row r="355" spans="3:8" ht="14.25" customHeight="1">
      <c r="C355" s="367" t="s">
        <v>553</v>
      </c>
      <c r="D355" s="368" t="s">
        <v>550</v>
      </c>
      <c r="E355" s="369" t="e">
        <f>CEILING(#REF!*1.1,0.01)</f>
        <v>#REF!</v>
      </c>
      <c r="F355" s="369" t="e">
        <f>CEILING(#REF!*1.2,0.01)</f>
        <v>#REF!</v>
      </c>
      <c r="G355" s="369" t="e">
        <f>CEILING(#REF!*1.4,0.01)</f>
        <v>#REF!</v>
      </c>
      <c r="H355" s="414">
        <v>86.64</v>
      </c>
    </row>
    <row r="356" spans="3:8" ht="14.25" customHeight="1">
      <c r="C356" s="367"/>
      <c r="D356" s="368"/>
      <c r="E356" s="369"/>
      <c r="F356" s="369"/>
      <c r="G356" s="369"/>
      <c r="H356" s="414"/>
    </row>
    <row r="357" spans="3:8" ht="14.25" customHeight="1">
      <c r="C357" s="367"/>
      <c r="D357" s="368"/>
      <c r="E357" s="369"/>
      <c r="F357" s="369"/>
      <c r="G357" s="369"/>
      <c r="H357" s="414"/>
    </row>
    <row r="358" spans="3:8" ht="14.25" customHeight="1">
      <c r="C358" s="387"/>
      <c r="D358" s="388"/>
      <c r="E358" s="387"/>
      <c r="F358" s="387"/>
      <c r="G358" s="387"/>
      <c r="H358" s="414"/>
    </row>
    <row r="359" spans="3:8" ht="14.25" customHeight="1">
      <c r="C359" s="403"/>
      <c r="D359" s="404" t="s">
        <v>491</v>
      </c>
      <c r="E359" s="403"/>
      <c r="F359" s="403"/>
      <c r="G359" s="405" t="s">
        <v>29</v>
      </c>
      <c r="H359" s="415"/>
    </row>
    <row r="360" spans="3:8" ht="14.25" customHeight="1">
      <c r="C360" s="406"/>
      <c r="D360" s="406"/>
      <c r="E360" s="407"/>
      <c r="F360" s="407"/>
      <c r="G360" s="407"/>
      <c r="H360" s="414"/>
    </row>
    <row r="361" spans="3:8" ht="14.25" customHeight="1">
      <c r="C361" s="487" t="s">
        <v>578</v>
      </c>
      <c r="D361" s="487"/>
      <c r="E361" s="487"/>
      <c r="F361" s="487"/>
      <c r="G361" s="487"/>
      <c r="H361" s="419"/>
    </row>
    <row r="362" spans="3:8" ht="14.25" customHeight="1">
      <c r="C362" s="374" t="s">
        <v>579</v>
      </c>
      <c r="D362" s="375" t="s">
        <v>66</v>
      </c>
      <c r="E362" s="376" t="s">
        <v>1</v>
      </c>
      <c r="F362" s="376" t="s">
        <v>2</v>
      </c>
      <c r="G362" s="376" t="s">
        <v>3</v>
      </c>
      <c r="H362" s="413" t="s">
        <v>891</v>
      </c>
    </row>
    <row r="363" spans="3:8" ht="14.25" customHeight="1">
      <c r="C363" s="367" t="s">
        <v>580</v>
      </c>
      <c r="D363" s="368"/>
      <c r="E363" s="369" t="e">
        <f>+CEILING(#REF!*1.17,1)</f>
        <v>#REF!</v>
      </c>
      <c r="F363" s="369" t="e">
        <f>CEILING(#REF!*1.2,0.01)</f>
        <v>#REF!</v>
      </c>
      <c r="G363" s="369" t="e">
        <f>CEILING(#REF!*1.4,0.01)</f>
        <v>#REF!</v>
      </c>
      <c r="H363" s="414">
        <v>80.42</v>
      </c>
    </row>
    <row r="364" spans="3:8" ht="14.25" customHeight="1">
      <c r="C364" s="367" t="s">
        <v>581</v>
      </c>
      <c r="D364" s="368"/>
      <c r="E364" s="369" t="e">
        <f>+CEILING(#REF!*1.17,1)</f>
        <v>#REF!</v>
      </c>
      <c r="F364" s="369" t="e">
        <f>CEILING(#REF!*1.2,0.01)</f>
        <v>#REF!</v>
      </c>
      <c r="G364" s="369" t="e">
        <f>CEILING(#REF!*1.4,0.01)</f>
        <v>#REF!</v>
      </c>
      <c r="H364" s="414">
        <v>87.98</v>
      </c>
    </row>
    <row r="365" spans="3:8" ht="14.25" customHeight="1">
      <c r="C365" s="374" t="s">
        <v>587</v>
      </c>
      <c r="D365" s="368"/>
      <c r="E365" s="369"/>
      <c r="F365" s="369"/>
      <c r="G365" s="369"/>
      <c r="H365" s="414"/>
    </row>
    <row r="366" spans="3:8" ht="14.25" customHeight="1">
      <c r="C366" s="367" t="s">
        <v>582</v>
      </c>
      <c r="D366" s="368" t="s">
        <v>597</v>
      </c>
      <c r="E366" s="369" t="e">
        <f>+CEILING(#REF!*1.17,1)</f>
        <v>#REF!</v>
      </c>
      <c r="F366" s="369" t="e">
        <f>CEILING(#REF!*1.2,0.01)</f>
        <v>#REF!</v>
      </c>
      <c r="G366" s="369" t="e">
        <f>CEILING(#REF!*1.4,0.01)</f>
        <v>#REF!</v>
      </c>
      <c r="H366" s="414">
        <v>87.98</v>
      </c>
    </row>
    <row r="367" spans="3:8" ht="14.25" customHeight="1">
      <c r="C367" s="367" t="s">
        <v>583</v>
      </c>
      <c r="D367" s="368" t="s">
        <v>598</v>
      </c>
      <c r="E367" s="369" t="e">
        <f>+CEILING(#REF!*1.17,1)</f>
        <v>#REF!</v>
      </c>
      <c r="F367" s="369" t="e">
        <f>CEILING(#REF!*1.2,0.01)</f>
        <v>#REF!</v>
      </c>
      <c r="G367" s="369" t="e">
        <f>CEILING(E367*1.2,0.01)</f>
        <v>#REF!</v>
      </c>
      <c r="H367" s="414">
        <v>15.38</v>
      </c>
    </row>
    <row r="368" spans="3:8" ht="14.25" customHeight="1">
      <c r="C368" s="367" t="s">
        <v>584</v>
      </c>
      <c r="D368" s="368" t="s">
        <v>594</v>
      </c>
      <c r="E368" s="369" t="e">
        <f>+CEILING(#REF!*1.17,1)</f>
        <v>#REF!</v>
      </c>
      <c r="F368" s="369" t="e">
        <f>CEILING(#REF!*1.2,0.01)</f>
        <v>#REF!</v>
      </c>
      <c r="G368" s="369" t="e">
        <f>CEILING(E368*1.2,0.01)</f>
        <v>#REF!</v>
      </c>
      <c r="H368" s="414">
        <v>23</v>
      </c>
    </row>
    <row r="369" spans="3:8" ht="14.25" customHeight="1">
      <c r="C369" s="367" t="s">
        <v>585</v>
      </c>
      <c r="D369" s="368" t="s">
        <v>595</v>
      </c>
      <c r="E369" s="369" t="e">
        <f>+CEILING(#REF!*1.17,1)</f>
        <v>#REF!</v>
      </c>
      <c r="F369" s="369" t="e">
        <f>CEILING(#REF!*1.2,0.01)</f>
        <v>#REF!</v>
      </c>
      <c r="G369" s="369" t="e">
        <f>CEILING(E369*1.2,0.01)</f>
        <v>#REF!</v>
      </c>
      <c r="H369" s="414">
        <v>28.17</v>
      </c>
    </row>
    <row r="370" spans="3:8" ht="14.25" customHeight="1">
      <c r="C370" s="367" t="s">
        <v>586</v>
      </c>
      <c r="D370" s="368" t="s">
        <v>596</v>
      </c>
      <c r="E370" s="369" t="e">
        <f>+CEILING(#REF!*1.17,1)</f>
        <v>#REF!</v>
      </c>
      <c r="F370" s="369" t="e">
        <f>CEILING(#REF!*1.2,0.01)</f>
        <v>#REF!</v>
      </c>
      <c r="G370" s="369" t="e">
        <f>CEILING(E370*1.2,0.01)</f>
        <v>#REF!</v>
      </c>
      <c r="H370" s="414">
        <v>32.4</v>
      </c>
    </row>
    <row r="371" spans="3:8" ht="14.25" customHeight="1">
      <c r="C371" s="367"/>
      <c r="D371" s="368"/>
      <c r="E371" s="369"/>
      <c r="F371" s="369"/>
      <c r="G371" s="369"/>
      <c r="H371" s="414"/>
    </row>
    <row r="372" spans="3:8" ht="14.25" customHeight="1">
      <c r="C372" s="374" t="s">
        <v>588</v>
      </c>
      <c r="D372" s="375" t="s">
        <v>66</v>
      </c>
      <c r="E372" s="376" t="s">
        <v>1</v>
      </c>
      <c r="F372" s="369"/>
      <c r="G372" s="369"/>
      <c r="H372" s="414"/>
    </row>
    <row r="373" spans="3:8" ht="14.25" customHeight="1">
      <c r="C373" s="367" t="s">
        <v>894</v>
      </c>
      <c r="D373" s="368"/>
      <c r="E373" s="369" t="e">
        <f>+CEILING(#REF!*1.25,1)</f>
        <v>#REF!</v>
      </c>
      <c r="F373" s="369"/>
      <c r="G373" s="369"/>
      <c r="H373" s="414">
        <v>362.93</v>
      </c>
    </row>
    <row r="374" spans="3:8" ht="14.25" customHeight="1">
      <c r="C374" s="367" t="s">
        <v>893</v>
      </c>
      <c r="D374" s="368" t="s">
        <v>600</v>
      </c>
      <c r="E374" s="369" t="e">
        <f>+CEILING(#REF!*1.25,1)</f>
        <v>#REF!</v>
      </c>
      <c r="F374" s="369"/>
      <c r="G374" s="369"/>
      <c r="H374" s="414">
        <v>653.84</v>
      </c>
    </row>
    <row r="375" spans="3:8" ht="14.25" customHeight="1">
      <c r="C375" s="367" t="s">
        <v>599</v>
      </c>
      <c r="D375" s="368"/>
      <c r="E375" s="369" t="e">
        <f>+CEILING(#REF!*1.25,1)</f>
        <v>#REF!</v>
      </c>
      <c r="F375" s="369"/>
      <c r="G375" s="369"/>
      <c r="H375" s="414">
        <v>144.78</v>
      </c>
    </row>
    <row r="376" spans="3:8" ht="14.25" customHeight="1">
      <c r="C376" s="367"/>
      <c r="D376" s="368"/>
      <c r="E376" s="369"/>
      <c r="F376" s="369"/>
      <c r="G376" s="369"/>
      <c r="H376" s="414"/>
    </row>
    <row r="377" spans="3:8" ht="14.25" customHeight="1">
      <c r="C377" s="374" t="s">
        <v>591</v>
      </c>
      <c r="D377" s="375" t="s">
        <v>66</v>
      </c>
      <c r="E377" s="376" t="s">
        <v>1</v>
      </c>
      <c r="F377" s="376" t="s">
        <v>2</v>
      </c>
      <c r="G377" s="376" t="s">
        <v>3</v>
      </c>
      <c r="H377" s="413" t="s">
        <v>891</v>
      </c>
    </row>
    <row r="378" spans="3:8" ht="14.25" customHeight="1">
      <c r="C378" s="367" t="s">
        <v>592</v>
      </c>
      <c r="D378" s="368"/>
      <c r="E378" s="369" t="e">
        <f>+CEILING(#REF!*1.17,1)</f>
        <v>#REF!</v>
      </c>
      <c r="F378" s="369" t="e">
        <f>CEILING(#REF!*1.2,0.01)</f>
        <v>#REF!</v>
      </c>
      <c r="G378" s="369" t="e">
        <f>CEILING(#REF!*1.4,0.01)</f>
        <v>#REF!</v>
      </c>
      <c r="H378" s="414">
        <v>93.93</v>
      </c>
    </row>
    <row r="379" spans="3:8" ht="14.25" customHeight="1">
      <c r="C379" s="367" t="s">
        <v>593</v>
      </c>
      <c r="D379" s="368"/>
      <c r="E379" s="369" t="e">
        <f>+CEILING(#REF!*1.17,1)</f>
        <v>#REF!</v>
      </c>
      <c r="F379" s="369" t="e">
        <f>CEILING(#REF!*1.2,0.01)</f>
        <v>#REF!</v>
      </c>
      <c r="G379" s="369" t="e">
        <f>CEILING(#REF!*1.4,0.01)</f>
        <v>#REF!</v>
      </c>
      <c r="H379" s="414">
        <v>80.75</v>
      </c>
    </row>
    <row r="380" spans="3:7" ht="14.25" customHeight="1">
      <c r="C380" s="387"/>
      <c r="D380" s="388"/>
      <c r="E380" s="387"/>
      <c r="F380" s="387"/>
      <c r="G380" s="387"/>
    </row>
    <row r="381" spans="3:7" ht="14.25" customHeight="1">
      <c r="C381" s="387"/>
      <c r="D381" s="388"/>
      <c r="E381" s="387"/>
      <c r="F381" s="387"/>
      <c r="G381" s="387"/>
    </row>
    <row r="382" spans="3:7" ht="14.25" customHeight="1">
      <c r="C382" s="387"/>
      <c r="D382" s="388"/>
      <c r="E382" s="387"/>
      <c r="F382" s="387"/>
      <c r="G382" s="387"/>
    </row>
    <row r="383" spans="3:7" ht="14.25" customHeight="1">
      <c r="C383" s="387"/>
      <c r="D383" s="388"/>
      <c r="E383" s="387"/>
      <c r="F383" s="387"/>
      <c r="G383" s="387"/>
    </row>
    <row r="384" spans="3:7" ht="14.25" customHeight="1">
      <c r="C384" s="387"/>
      <c r="D384" s="388"/>
      <c r="E384" s="387"/>
      <c r="F384" s="387"/>
      <c r="G384" s="387"/>
    </row>
    <row r="385" spans="3:7" ht="14.25" customHeight="1">
      <c r="C385" s="387"/>
      <c r="D385" s="388"/>
      <c r="E385" s="387"/>
      <c r="F385" s="387"/>
      <c r="G385" s="387"/>
    </row>
    <row r="386" spans="3:7" ht="14.25" customHeight="1">
      <c r="C386" s="387"/>
      <c r="D386" s="388"/>
      <c r="E386" s="387"/>
      <c r="F386" s="387"/>
      <c r="G386" s="387"/>
    </row>
    <row r="387" spans="3:7" ht="14.25" customHeight="1">
      <c r="C387" s="387"/>
      <c r="D387" s="388"/>
      <c r="E387" s="387"/>
      <c r="F387" s="387"/>
      <c r="G387" s="387"/>
    </row>
    <row r="388" spans="3:7" ht="14.25" customHeight="1">
      <c r="C388" s="387"/>
      <c r="D388" s="388"/>
      <c r="E388" s="387"/>
      <c r="F388" s="387"/>
      <c r="G388" s="387"/>
    </row>
    <row r="389" spans="3:7" ht="14.25" customHeight="1">
      <c r="C389" s="387"/>
      <c r="D389" s="388"/>
      <c r="E389" s="387"/>
      <c r="F389" s="387"/>
      <c r="G389" s="387"/>
    </row>
    <row r="390" spans="3:7" ht="14.25" customHeight="1">
      <c r="C390" s="387"/>
      <c r="D390" s="388"/>
      <c r="E390" s="387"/>
      <c r="F390" s="387"/>
      <c r="G390" s="387"/>
    </row>
    <row r="391" spans="3:7" ht="14.25" customHeight="1">
      <c r="C391" s="387"/>
      <c r="D391" s="388"/>
      <c r="E391" s="387"/>
      <c r="F391" s="387"/>
      <c r="G391" s="387"/>
    </row>
    <row r="392" spans="3:7" ht="14.25" customHeight="1">
      <c r="C392" s="387"/>
      <c r="D392" s="388"/>
      <c r="E392" s="387"/>
      <c r="F392" s="387"/>
      <c r="G392" s="387"/>
    </row>
    <row r="393" spans="3:7" ht="14.25" customHeight="1">
      <c r="C393" s="387"/>
      <c r="D393" s="388"/>
      <c r="E393" s="387"/>
      <c r="F393" s="387"/>
      <c r="G393" s="387"/>
    </row>
    <row r="394" spans="3:7" ht="14.25" customHeight="1">
      <c r="C394" s="387"/>
      <c r="D394" s="388"/>
      <c r="E394" s="387"/>
      <c r="F394" s="387"/>
      <c r="G394" s="387"/>
    </row>
    <row r="395" spans="3:7" ht="14.25" customHeight="1">
      <c r="C395" s="387"/>
      <c r="D395" s="388"/>
      <c r="E395" s="387"/>
      <c r="F395" s="387"/>
      <c r="G395" s="387"/>
    </row>
    <row r="396" spans="3:7" ht="14.25" customHeight="1">
      <c r="C396" s="387"/>
      <c r="D396" s="388"/>
      <c r="E396" s="387"/>
      <c r="F396" s="387"/>
      <c r="G396" s="387"/>
    </row>
    <row r="397" spans="3:7" ht="14.25" customHeight="1">
      <c r="C397" s="387"/>
      <c r="D397" s="388"/>
      <c r="E397" s="387"/>
      <c r="F397" s="387"/>
      <c r="G397" s="387"/>
    </row>
    <row r="398" spans="3:7" ht="14.25" customHeight="1">
      <c r="C398" s="387"/>
      <c r="D398" s="388"/>
      <c r="E398" s="387"/>
      <c r="F398" s="387"/>
      <c r="G398" s="387"/>
    </row>
    <row r="399" spans="3:7" ht="14.25" customHeight="1">
      <c r="C399" s="387"/>
      <c r="D399" s="388"/>
      <c r="E399" s="387"/>
      <c r="F399" s="387"/>
      <c r="G399" s="387"/>
    </row>
    <row r="400" spans="3:7" ht="14.25" customHeight="1">
      <c r="C400" s="387"/>
      <c r="D400" s="388"/>
      <c r="E400" s="387"/>
      <c r="F400" s="387"/>
      <c r="G400" s="387"/>
    </row>
    <row r="401" spans="3:7" ht="14.25" customHeight="1">
      <c r="C401" s="387"/>
      <c r="D401" s="388"/>
      <c r="E401" s="387"/>
      <c r="F401" s="387"/>
      <c r="G401" s="387"/>
    </row>
    <row r="402" spans="3:7" ht="14.25" customHeight="1">
      <c r="C402" s="387"/>
      <c r="D402" s="388"/>
      <c r="E402" s="387"/>
      <c r="F402" s="387"/>
      <c r="G402" s="387"/>
    </row>
    <row r="403" spans="3:7" ht="14.25" customHeight="1">
      <c r="C403" s="387"/>
      <c r="D403" s="388"/>
      <c r="E403" s="387"/>
      <c r="F403" s="387"/>
      <c r="G403" s="387"/>
    </row>
    <row r="404" spans="3:7" ht="14.25" customHeight="1">
      <c r="C404" s="387"/>
      <c r="D404" s="388"/>
      <c r="E404" s="387"/>
      <c r="F404" s="387"/>
      <c r="G404" s="387"/>
    </row>
    <row r="405" spans="3:7" ht="14.25" customHeight="1">
      <c r="C405" s="387"/>
      <c r="D405" s="388"/>
      <c r="E405" s="387"/>
      <c r="F405" s="387"/>
      <c r="G405" s="387"/>
    </row>
    <row r="406" spans="3:7" ht="14.25" customHeight="1">
      <c r="C406" s="387"/>
      <c r="D406" s="388"/>
      <c r="E406" s="387"/>
      <c r="F406" s="387"/>
      <c r="G406" s="387"/>
    </row>
    <row r="407" spans="3:7" ht="14.25" customHeight="1">
      <c r="C407" s="387"/>
      <c r="D407" s="388"/>
      <c r="E407" s="387"/>
      <c r="F407" s="387"/>
      <c r="G407" s="387"/>
    </row>
    <row r="408" spans="3:7" ht="14.25" customHeight="1">
      <c r="C408" s="387"/>
      <c r="D408" s="388"/>
      <c r="E408" s="387"/>
      <c r="F408" s="387"/>
      <c r="G408" s="387"/>
    </row>
    <row r="409" spans="3:7" ht="14.25" customHeight="1">
      <c r="C409" s="387"/>
      <c r="D409" s="388"/>
      <c r="E409" s="387"/>
      <c r="F409" s="387"/>
      <c r="G409" s="387"/>
    </row>
    <row r="410" spans="3:7" ht="14.25" customHeight="1">
      <c r="C410" s="387"/>
      <c r="D410" s="388"/>
      <c r="E410" s="387"/>
      <c r="F410" s="387"/>
      <c r="G410" s="387"/>
    </row>
    <row r="411" spans="3:7" ht="14.25" customHeight="1">
      <c r="C411" s="387"/>
      <c r="D411" s="388"/>
      <c r="E411" s="387"/>
      <c r="F411" s="387"/>
      <c r="G411" s="387"/>
    </row>
    <row r="412" spans="3:7" ht="14.25" customHeight="1">
      <c r="C412" s="387"/>
      <c r="D412" s="388"/>
      <c r="E412" s="387"/>
      <c r="F412" s="387"/>
      <c r="G412" s="387"/>
    </row>
    <row r="413" spans="3:7" ht="14.25" customHeight="1">
      <c r="C413" s="387"/>
      <c r="D413" s="388"/>
      <c r="E413" s="387"/>
      <c r="F413" s="387"/>
      <c r="G413" s="387"/>
    </row>
    <row r="414" spans="3:7" ht="14.25" customHeight="1">
      <c r="C414" s="387"/>
      <c r="D414" s="388"/>
      <c r="E414" s="387"/>
      <c r="F414" s="387"/>
      <c r="G414" s="387"/>
    </row>
    <row r="415" spans="3:7" ht="14.25" customHeight="1">
      <c r="C415" s="387"/>
      <c r="D415" s="388"/>
      <c r="E415" s="387"/>
      <c r="F415" s="387"/>
      <c r="G415" s="387"/>
    </row>
    <row r="416" spans="3:7" ht="14.25" customHeight="1">
      <c r="C416" s="387"/>
      <c r="D416" s="388"/>
      <c r="E416" s="387"/>
      <c r="F416" s="387"/>
      <c r="G416" s="387"/>
    </row>
    <row r="417" spans="3:7" ht="14.25" customHeight="1">
      <c r="C417" s="387"/>
      <c r="D417" s="388"/>
      <c r="E417" s="387"/>
      <c r="F417" s="387"/>
      <c r="G417" s="387"/>
    </row>
    <row r="418" spans="3:7" ht="14.25" customHeight="1">
      <c r="C418" s="387"/>
      <c r="D418" s="388"/>
      <c r="E418" s="387"/>
      <c r="F418" s="387"/>
      <c r="G418" s="387"/>
    </row>
    <row r="419" spans="3:7" ht="14.25" customHeight="1">
      <c r="C419" s="387"/>
      <c r="D419" s="388"/>
      <c r="E419" s="387"/>
      <c r="F419" s="387"/>
      <c r="G419" s="387"/>
    </row>
    <row r="420" spans="3:7" ht="14.25" customHeight="1">
      <c r="C420" s="387"/>
      <c r="D420" s="388"/>
      <c r="E420" s="387"/>
      <c r="F420" s="387"/>
      <c r="G420" s="387"/>
    </row>
    <row r="421" spans="3:7" ht="14.25" customHeight="1">
      <c r="C421" s="387"/>
      <c r="D421" s="388"/>
      <c r="E421" s="387"/>
      <c r="F421" s="387"/>
      <c r="G421" s="387"/>
    </row>
    <row r="422" spans="3:7" ht="14.25" customHeight="1">
      <c r="C422" s="387"/>
      <c r="D422" s="388"/>
      <c r="E422" s="387"/>
      <c r="F422" s="387"/>
      <c r="G422" s="387"/>
    </row>
    <row r="423" spans="3:7" ht="14.25" customHeight="1">
      <c r="C423" s="387"/>
      <c r="D423" s="388"/>
      <c r="E423" s="387"/>
      <c r="F423" s="387"/>
      <c r="G423" s="387"/>
    </row>
    <row r="424" spans="3:7" ht="14.25" customHeight="1">
      <c r="C424" s="387"/>
      <c r="D424" s="388"/>
      <c r="E424" s="387"/>
      <c r="F424" s="387"/>
      <c r="G424" s="387"/>
    </row>
    <row r="425" spans="3:7" ht="14.25" customHeight="1">
      <c r="C425" s="387"/>
      <c r="D425" s="388"/>
      <c r="E425" s="387"/>
      <c r="F425" s="387"/>
      <c r="G425" s="387"/>
    </row>
    <row r="426" spans="3:7" ht="14.25" customHeight="1">
      <c r="C426" s="387"/>
      <c r="D426" s="388"/>
      <c r="E426" s="387"/>
      <c r="F426" s="387"/>
      <c r="G426" s="387"/>
    </row>
    <row r="427" spans="3:7" ht="14.25" customHeight="1">
      <c r="C427" s="387"/>
      <c r="D427" s="388"/>
      <c r="E427" s="387"/>
      <c r="F427" s="387"/>
      <c r="G427" s="387"/>
    </row>
    <row r="428" spans="3:7" ht="14.25" customHeight="1">
      <c r="C428" s="387"/>
      <c r="D428" s="388"/>
      <c r="E428" s="387"/>
      <c r="F428" s="387"/>
      <c r="G428" s="387"/>
    </row>
    <row r="429" spans="3:7" ht="14.25" customHeight="1">
      <c r="C429" s="387"/>
      <c r="D429" s="388"/>
      <c r="E429" s="387"/>
      <c r="F429" s="387"/>
      <c r="G429" s="387"/>
    </row>
    <row r="430" spans="3:7" ht="14.25" customHeight="1">
      <c r="C430" s="387"/>
      <c r="D430" s="388"/>
      <c r="E430" s="387"/>
      <c r="F430" s="387"/>
      <c r="G430" s="387"/>
    </row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  <row r="1075" ht="14.25" customHeight="1"/>
    <row r="1076" ht="14.25" customHeight="1"/>
    <row r="1077" ht="14.25" customHeight="1"/>
    <row r="1078" ht="14.25" customHeight="1"/>
    <row r="1079" ht="14.25" customHeight="1"/>
    <row r="1080" ht="14.25" customHeight="1"/>
    <row r="1081" ht="14.25" customHeight="1"/>
    <row r="1082" ht="14.25" customHeight="1"/>
    <row r="1083" ht="14.25" customHeight="1"/>
    <row r="1084" ht="14.25" customHeight="1"/>
    <row r="1085" ht="14.2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  <row r="1092" ht="14.25" customHeight="1"/>
    <row r="1093" ht="14.25" customHeight="1"/>
    <row r="1094" ht="14.25" customHeight="1"/>
    <row r="1095" ht="14.25" customHeight="1"/>
    <row r="1096" ht="14.25" customHeight="1"/>
    <row r="1097" ht="14.25" customHeight="1"/>
    <row r="1098" ht="14.25" customHeight="1"/>
    <row r="1099" ht="14.25" customHeight="1"/>
    <row r="1100" ht="14.25" customHeight="1"/>
    <row r="1101" ht="14.25" customHeight="1"/>
    <row r="1102" ht="14.25" customHeight="1"/>
    <row r="1103" ht="14.25" customHeight="1"/>
    <row r="1104" ht="14.25" customHeight="1"/>
    <row r="1105" ht="14.25" customHeight="1"/>
    <row r="1106" ht="14.25" customHeight="1"/>
    <row r="1107" ht="14.25" customHeight="1"/>
    <row r="1108" ht="14.25" customHeight="1"/>
    <row r="1109" ht="14.25" customHeight="1"/>
    <row r="1110" ht="14.25" customHeight="1"/>
    <row r="1111" ht="14.25" customHeight="1"/>
    <row r="1112" ht="14.25" customHeight="1"/>
    <row r="1113" ht="14.25" customHeight="1"/>
    <row r="1114" ht="14.25" customHeight="1"/>
    <row r="1115" ht="14.25" customHeight="1"/>
    <row r="1116" ht="14.25" customHeight="1"/>
    <row r="1117" ht="14.25" customHeight="1"/>
    <row r="1118" ht="14.25" customHeight="1"/>
    <row r="1119" ht="14.25" customHeight="1"/>
    <row r="1120" ht="14.25" customHeight="1"/>
    <row r="1121" ht="14.25" customHeight="1"/>
    <row r="1122" ht="14.25" customHeight="1"/>
    <row r="1123" ht="14.25" customHeight="1"/>
    <row r="1124" ht="14.25" customHeight="1"/>
    <row r="1125" ht="14.25" customHeight="1"/>
    <row r="1126" ht="14.25" customHeight="1"/>
    <row r="1127" ht="14.25" customHeight="1"/>
    <row r="1128" ht="14.25" customHeight="1"/>
    <row r="1129" ht="14.25" customHeight="1"/>
    <row r="1130" ht="14.25" customHeight="1"/>
    <row r="1131" ht="14.25" customHeight="1"/>
    <row r="1132" ht="14.25" customHeight="1"/>
    <row r="1133" ht="14.25" customHeight="1"/>
    <row r="1134" ht="14.25" customHeight="1"/>
    <row r="1135" ht="14.25" customHeight="1"/>
    <row r="1136" ht="14.25" customHeight="1"/>
    <row r="1137" ht="14.25" customHeight="1"/>
    <row r="1138" ht="14.25" customHeight="1"/>
    <row r="1139" ht="14.25" customHeight="1"/>
    <row r="1140" ht="14.25" customHeight="1"/>
    <row r="1141" ht="14.25" customHeight="1"/>
    <row r="1142" ht="14.25" customHeight="1"/>
    <row r="1143" ht="14.25" customHeight="1"/>
    <row r="1144" ht="14.25" customHeight="1"/>
    <row r="1145" ht="14.25" customHeight="1"/>
    <row r="1146" ht="14.25" customHeight="1"/>
    <row r="1147" ht="14.25" customHeight="1"/>
    <row r="1148" ht="14.25" customHeight="1"/>
    <row r="1149" ht="14.25" customHeight="1"/>
    <row r="1150" ht="14.25" customHeight="1"/>
    <row r="1151" ht="14.25" customHeight="1"/>
    <row r="1152" ht="14.25" customHeight="1"/>
    <row r="1153" ht="14.25" customHeight="1"/>
    <row r="1154" ht="14.25" customHeight="1"/>
    <row r="1155" ht="14.25" customHeight="1"/>
    <row r="1156" ht="14.25" customHeight="1"/>
    <row r="1157" ht="14.25" customHeight="1"/>
    <row r="1158" ht="14.25" customHeight="1"/>
    <row r="1159" ht="14.25" customHeight="1"/>
    <row r="1160" ht="14.25" customHeight="1"/>
    <row r="1161" ht="14.25" customHeight="1"/>
    <row r="1162" ht="14.25" customHeight="1"/>
    <row r="1163" ht="14.25" customHeight="1"/>
    <row r="1164" ht="14.25" customHeight="1"/>
    <row r="1165" ht="14.25" customHeight="1"/>
    <row r="1166" ht="14.25" customHeight="1"/>
    <row r="1167" ht="14.25" customHeight="1"/>
    <row r="1168" ht="14.25" customHeight="1"/>
    <row r="1169" ht="14.25" customHeight="1"/>
    <row r="1170" ht="14.25" customHeight="1"/>
    <row r="1171" ht="14.25" customHeight="1"/>
    <row r="1172" ht="14.25" customHeight="1"/>
    <row r="1173" ht="14.25" customHeight="1"/>
    <row r="1174" ht="14.25" customHeight="1"/>
    <row r="1175" ht="14.25" customHeight="1"/>
    <row r="1176" ht="14.25" customHeight="1"/>
    <row r="1177" ht="14.25" customHeight="1"/>
    <row r="1178" ht="14.25" customHeight="1"/>
    <row r="1179" ht="14.25" customHeight="1"/>
    <row r="1180" ht="14.25" customHeight="1"/>
    <row r="1181" ht="14.25" customHeight="1"/>
    <row r="1182" ht="14.25" customHeight="1"/>
    <row r="1183" ht="14.25" customHeight="1"/>
    <row r="1184" ht="14.25" customHeight="1"/>
    <row r="1185" ht="14.25" customHeight="1"/>
    <row r="1186" ht="14.25" customHeight="1"/>
    <row r="1187" ht="14.25" customHeight="1"/>
    <row r="1188" ht="14.25" customHeight="1"/>
    <row r="1189" ht="14.25" customHeight="1"/>
    <row r="1190" ht="14.25" customHeight="1"/>
    <row r="1191" ht="14.25" customHeight="1"/>
    <row r="1192" ht="14.25" customHeight="1"/>
    <row r="1193" ht="14.25" customHeight="1"/>
    <row r="1194" ht="14.25" customHeight="1"/>
    <row r="1195" ht="14.25" customHeight="1"/>
    <row r="1196" ht="14.25" customHeight="1"/>
    <row r="1197" ht="14.25" customHeight="1"/>
    <row r="1198" ht="14.25" customHeight="1"/>
    <row r="1199" ht="14.25" customHeight="1"/>
    <row r="1200" ht="14.25" customHeight="1"/>
    <row r="1201" ht="14.25" customHeight="1"/>
    <row r="1202" ht="14.25" customHeight="1"/>
    <row r="1203" ht="14.25" customHeight="1"/>
    <row r="1204" ht="14.25" customHeight="1"/>
    <row r="1205" ht="14.25" customHeight="1"/>
    <row r="1206" ht="14.25" customHeight="1"/>
  </sheetData>
  <sheetProtection/>
  <mergeCells count="27">
    <mergeCell ref="C213:D213"/>
    <mergeCell ref="C277:G277"/>
    <mergeCell ref="C326:G326"/>
    <mergeCell ref="C258:G258"/>
    <mergeCell ref="C253:G253"/>
    <mergeCell ref="C361:G361"/>
    <mergeCell ref="C310:G310"/>
    <mergeCell ref="C285:G285"/>
    <mergeCell ref="C336:G336"/>
    <mergeCell ref="C304:G304"/>
    <mergeCell ref="C293:G293"/>
    <mergeCell ref="C181:E181"/>
    <mergeCell ref="C189:E189"/>
    <mergeCell ref="C124:E124"/>
    <mergeCell ref="C137:E137"/>
    <mergeCell ref="C158:E158"/>
    <mergeCell ref="C1:G1"/>
    <mergeCell ref="C29:G29"/>
    <mergeCell ref="C20:G20"/>
    <mergeCell ref="C38:G38"/>
    <mergeCell ref="C118:G118"/>
    <mergeCell ref="C175:E175"/>
    <mergeCell ref="C75:G75"/>
    <mergeCell ref="C101:G101"/>
    <mergeCell ref="C106:G106"/>
    <mergeCell ref="C53:G53"/>
    <mergeCell ref="C44:G44"/>
  </mergeCells>
  <printOptions horizontalCentered="1"/>
  <pageMargins left="0.2755905511811024" right="0.2755905511811024" top="0.17" bottom="0.18" header="0" footer="0"/>
  <pageSetup horizontalDpi="600" verticalDpi="600" orientation="portrait" paperSize="9" scale="86" r:id="rId1"/>
  <headerFooter alignWithMargins="0">
    <oddFooter>&amp;R&amp;7Stránka &amp;P z &amp;N</oddFooter>
  </headerFooter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C1:E54"/>
  <sheetViews>
    <sheetView showGridLines="0" tabSelected="1" zoomScalePageLayoutView="0" workbookViewId="0" topLeftCell="A49">
      <selection activeCell="G57" sqref="G57"/>
    </sheetView>
  </sheetViews>
  <sheetFormatPr defaultColWidth="9.00390625" defaultRowHeight="12.75"/>
  <cols>
    <col min="1" max="2" width="1.75390625" style="0" customWidth="1"/>
    <col min="3" max="3" width="38.75390625" style="0" customWidth="1"/>
    <col min="4" max="4" width="12.875" style="0" customWidth="1"/>
    <col min="5" max="5" width="6.75390625" style="0" customWidth="1"/>
  </cols>
  <sheetData>
    <row r="1" spans="3:5" ht="12.75">
      <c r="C1" s="3"/>
      <c r="D1" s="3"/>
      <c r="E1" s="3"/>
    </row>
    <row r="2" spans="3:5" ht="30">
      <c r="C2" s="5"/>
      <c r="D2" s="5"/>
      <c r="E2" s="15" t="s">
        <v>29</v>
      </c>
    </row>
    <row r="3" spans="3:5" ht="12.75">
      <c r="C3" s="5"/>
      <c r="D3" s="5"/>
      <c r="E3" s="6" t="s">
        <v>889</v>
      </c>
    </row>
    <row r="4" spans="3:5" ht="24.75" customHeight="1">
      <c r="C4" s="422" t="s">
        <v>601</v>
      </c>
      <c r="D4" s="497"/>
      <c r="E4" s="497"/>
    </row>
    <row r="7" spans="3:5" ht="12.75">
      <c r="C7" s="485" t="s">
        <v>427</v>
      </c>
      <c r="D7" s="485"/>
      <c r="E7" s="485"/>
    </row>
    <row r="8" spans="3:5" ht="12.75">
      <c r="C8" s="24" t="s">
        <v>427</v>
      </c>
      <c r="D8" s="410" t="s">
        <v>892</v>
      </c>
      <c r="E8" s="26"/>
    </row>
    <row r="9" spans="3:4" ht="12.75">
      <c r="C9" s="62" t="s">
        <v>428</v>
      </c>
      <c r="D9" s="411">
        <v>17.64</v>
      </c>
    </row>
    <row r="10" spans="3:4" ht="12.75">
      <c r="C10" s="62" t="s">
        <v>429</v>
      </c>
      <c r="D10" s="411">
        <v>20.23</v>
      </c>
    </row>
    <row r="11" spans="3:4" ht="12.75">
      <c r="C11" s="62" t="s">
        <v>430</v>
      </c>
      <c r="D11" s="411">
        <v>8.59</v>
      </c>
    </row>
    <row r="12" spans="3:4" ht="12.75">
      <c r="C12" s="62" t="s">
        <v>431</v>
      </c>
      <c r="D12" s="411">
        <v>10.95</v>
      </c>
    </row>
    <row r="13" spans="3:4" ht="12.75">
      <c r="C13" s="62" t="s">
        <v>432</v>
      </c>
      <c r="D13" s="411">
        <v>5.4</v>
      </c>
    </row>
    <row r="17" spans="3:5" ht="12.75">
      <c r="C17" s="485" t="s">
        <v>433</v>
      </c>
      <c r="D17" s="485"/>
      <c r="E17" s="485"/>
    </row>
    <row r="18" spans="3:5" ht="12.75">
      <c r="C18" s="24" t="s">
        <v>433</v>
      </c>
      <c r="D18" s="26"/>
      <c r="E18" s="26"/>
    </row>
    <row r="19" spans="3:4" ht="12.75">
      <c r="C19" s="62" t="s">
        <v>428</v>
      </c>
      <c r="D19" s="411">
        <v>21.98</v>
      </c>
    </row>
    <row r="20" spans="3:4" ht="12.75">
      <c r="C20" s="62" t="s">
        <v>429</v>
      </c>
      <c r="D20" s="411">
        <v>26.24</v>
      </c>
    </row>
    <row r="21" spans="3:4" ht="12.75">
      <c r="C21" s="62" t="s">
        <v>430</v>
      </c>
      <c r="D21" s="411">
        <v>9.96</v>
      </c>
    </row>
    <row r="22" spans="3:4" ht="12.75">
      <c r="C22" s="62" t="s">
        <v>431</v>
      </c>
      <c r="D22" s="411">
        <v>11.1</v>
      </c>
    </row>
    <row r="23" spans="3:4" ht="12.75">
      <c r="C23" s="62" t="s">
        <v>432</v>
      </c>
      <c r="D23" s="411">
        <v>5.93</v>
      </c>
    </row>
    <row r="27" spans="3:5" ht="12.75">
      <c r="C27" s="485" t="s">
        <v>434</v>
      </c>
      <c r="D27" s="485"/>
      <c r="E27" s="485"/>
    </row>
    <row r="28" spans="3:5" ht="12.75">
      <c r="C28" s="24" t="s">
        <v>434</v>
      </c>
      <c r="D28" s="26"/>
      <c r="E28" s="26"/>
    </row>
    <row r="29" spans="3:4" ht="12.75">
      <c r="C29" s="62" t="s">
        <v>428</v>
      </c>
      <c r="D29" s="411">
        <v>36.42</v>
      </c>
    </row>
    <row r="30" spans="3:4" ht="12.75">
      <c r="C30" s="62" t="s">
        <v>429</v>
      </c>
      <c r="D30" s="411">
        <v>42.36</v>
      </c>
    </row>
    <row r="31" spans="3:4" ht="12.75">
      <c r="C31" s="62" t="s">
        <v>430</v>
      </c>
      <c r="D31" s="411">
        <v>15.82</v>
      </c>
    </row>
    <row r="32" spans="3:4" ht="12.75">
      <c r="C32" s="62" t="s">
        <v>431</v>
      </c>
      <c r="D32" s="411">
        <v>12.47</v>
      </c>
    </row>
    <row r="33" spans="3:4" ht="12.75">
      <c r="C33" s="62" t="s">
        <v>432</v>
      </c>
      <c r="D33" s="411">
        <v>6.69</v>
      </c>
    </row>
    <row r="38" spans="3:5" ht="12.75">
      <c r="C38" s="485" t="s">
        <v>435</v>
      </c>
      <c r="D38" s="485"/>
      <c r="E38" s="485"/>
    </row>
    <row r="39" spans="3:5" ht="12.75">
      <c r="C39" s="24" t="s">
        <v>435</v>
      </c>
      <c r="D39" s="26"/>
      <c r="E39" s="26"/>
    </row>
    <row r="40" spans="3:4" ht="12.75">
      <c r="C40" s="62" t="s">
        <v>428</v>
      </c>
      <c r="D40" s="411">
        <v>53.99</v>
      </c>
    </row>
    <row r="41" spans="3:4" ht="12.75">
      <c r="C41" s="62" t="s">
        <v>429</v>
      </c>
      <c r="D41" s="411">
        <v>60.07</v>
      </c>
    </row>
    <row r="42" spans="3:4" ht="12.75">
      <c r="C42" s="62" t="s">
        <v>430</v>
      </c>
      <c r="D42" s="411">
        <v>17.87</v>
      </c>
    </row>
    <row r="43" spans="3:4" ht="12.75">
      <c r="C43" s="62" t="s">
        <v>431</v>
      </c>
      <c r="D43" s="411">
        <v>19.92</v>
      </c>
    </row>
    <row r="44" spans="3:4" ht="12.75">
      <c r="C44" s="62" t="s">
        <v>432</v>
      </c>
      <c r="D44" s="411">
        <v>7.91</v>
      </c>
    </row>
    <row r="48" spans="3:5" ht="12.75">
      <c r="C48" s="485" t="s">
        <v>436</v>
      </c>
      <c r="D48" s="485"/>
      <c r="E48" s="485"/>
    </row>
    <row r="49" spans="3:5" ht="12.75">
      <c r="C49" s="24" t="s">
        <v>436</v>
      </c>
      <c r="D49" s="26"/>
      <c r="E49" s="26"/>
    </row>
    <row r="50" spans="3:4" ht="12.75">
      <c r="C50" s="62" t="s">
        <v>428</v>
      </c>
      <c r="D50" s="411">
        <v>72.77</v>
      </c>
    </row>
    <row r="51" spans="3:4" ht="12.75">
      <c r="C51" s="62" t="s">
        <v>429</v>
      </c>
      <c r="D51" s="411">
        <v>80.76</v>
      </c>
    </row>
    <row r="52" spans="3:4" ht="12.75">
      <c r="C52" s="62" t="s">
        <v>430</v>
      </c>
      <c r="D52" s="411">
        <v>25.55</v>
      </c>
    </row>
    <row r="53" spans="3:4" ht="12.75">
      <c r="C53" s="62" t="s">
        <v>431</v>
      </c>
      <c r="D53" s="411">
        <v>22.58</v>
      </c>
    </row>
    <row r="54" spans="3:4" ht="12.75">
      <c r="C54" s="62" t="s">
        <v>432</v>
      </c>
      <c r="D54" s="411">
        <v>8.97</v>
      </c>
    </row>
  </sheetData>
  <sheetProtection/>
  <mergeCells count="6">
    <mergeCell ref="C27:E27"/>
    <mergeCell ref="C38:E38"/>
    <mergeCell ref="C48:E48"/>
    <mergeCell ref="D4:E4"/>
    <mergeCell ref="C7:E7"/>
    <mergeCell ref="C17:E17"/>
  </mergeCells>
  <printOptions/>
  <pageMargins left="0.3" right="0.27" top="0.29" bottom="0.25" header="0.22" footer="0.2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44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3" customWidth="1"/>
    <col min="2" max="2" width="3.25390625" style="3" customWidth="1"/>
    <col min="3" max="3" width="38.00390625" style="3" customWidth="1"/>
    <col min="4" max="4" width="19.75390625" style="8" customWidth="1"/>
    <col min="5" max="8" width="13.75390625" style="3" customWidth="1"/>
    <col min="9" max="9" width="7.25390625" style="3" customWidth="1"/>
    <col min="10" max="16384" width="9.125" style="3" customWidth="1"/>
  </cols>
  <sheetData>
    <row r="1" ht="12.75" customHeight="1"/>
    <row r="2" spans="2:8" ht="21" customHeight="1">
      <c r="B2" s="7"/>
      <c r="C2" s="5"/>
      <c r="D2" s="9"/>
      <c r="E2" s="5"/>
      <c r="F2" s="5"/>
      <c r="G2" s="5"/>
      <c r="H2" s="15" t="s">
        <v>29</v>
      </c>
    </row>
    <row r="3" spans="2:8" ht="9.75" customHeight="1">
      <c r="B3" s="7"/>
      <c r="C3" s="5"/>
      <c r="D3" s="9"/>
      <c r="E3" s="5"/>
      <c r="F3" s="5"/>
      <c r="G3" s="5"/>
      <c r="H3" s="6" t="s">
        <v>604</v>
      </c>
    </row>
    <row r="4" spans="2:8" ht="22.5" customHeight="1">
      <c r="B4" s="2"/>
      <c r="C4" s="501" t="s">
        <v>356</v>
      </c>
      <c r="D4" s="500"/>
      <c r="E4" s="500"/>
      <c r="F4" s="500"/>
      <c r="G4" s="497"/>
      <c r="H4" s="497"/>
    </row>
    <row r="5" spans="3:8" ht="15" customHeight="1">
      <c r="C5" s="22"/>
      <c r="D5" s="23"/>
      <c r="E5" s="22"/>
      <c r="F5" s="22"/>
      <c r="G5" s="22"/>
      <c r="H5" s="22"/>
    </row>
    <row r="6" spans="2:10" ht="15" customHeight="1">
      <c r="B6" s="1"/>
      <c r="C6" s="485" t="s">
        <v>262</v>
      </c>
      <c r="D6" s="485"/>
      <c r="E6" s="485"/>
      <c r="F6" s="485"/>
      <c r="G6" s="485"/>
      <c r="H6" s="485"/>
      <c r="I6"/>
      <c r="J6"/>
    </row>
    <row r="7" spans="3:10" ht="15" customHeight="1">
      <c r="C7" s="24" t="s">
        <v>68</v>
      </c>
      <c r="D7" s="25" t="s">
        <v>66</v>
      </c>
      <c r="E7" s="26" t="s">
        <v>0</v>
      </c>
      <c r="F7" s="26" t="s">
        <v>1</v>
      </c>
      <c r="G7" s="26" t="s">
        <v>2</v>
      </c>
      <c r="H7" s="26" t="s">
        <v>3</v>
      </c>
      <c r="I7"/>
      <c r="J7"/>
    </row>
    <row r="8" spans="3:10" ht="15" customHeight="1">
      <c r="C8" s="13" t="s">
        <v>4</v>
      </c>
      <c r="D8" s="27" t="s">
        <v>67</v>
      </c>
      <c r="E8" s="28">
        <v>591</v>
      </c>
      <c r="F8" s="28">
        <f aca="true" t="shared" si="0" ref="F8:F14">+CEILING(E8*1.1,1)</f>
        <v>651</v>
      </c>
      <c r="G8" s="28">
        <f aca="true" t="shared" si="1" ref="G8:G14">+CEILING(E8*1.2,1)</f>
        <v>710</v>
      </c>
      <c r="H8" s="28">
        <f aca="true" t="shared" si="2" ref="H8:H14">+CEILING(E8*1.4,1)</f>
        <v>828</v>
      </c>
      <c r="I8"/>
      <c r="J8"/>
    </row>
    <row r="9" spans="3:10" ht="15" customHeight="1">
      <c r="C9" s="13" t="s">
        <v>5</v>
      </c>
      <c r="D9" s="27" t="s">
        <v>69</v>
      </c>
      <c r="E9" s="28">
        <v>711</v>
      </c>
      <c r="F9" s="28">
        <f t="shared" si="0"/>
        <v>783</v>
      </c>
      <c r="G9" s="28">
        <f t="shared" si="1"/>
        <v>854</v>
      </c>
      <c r="H9" s="28">
        <f t="shared" si="2"/>
        <v>996</v>
      </c>
      <c r="I9"/>
      <c r="J9"/>
    </row>
    <row r="10" spans="3:10" ht="15" customHeight="1">
      <c r="C10" s="13" t="s">
        <v>6</v>
      </c>
      <c r="D10" s="27" t="s">
        <v>70</v>
      </c>
      <c r="E10" s="28">
        <v>1159</v>
      </c>
      <c r="F10" s="28">
        <f t="shared" si="0"/>
        <v>1275</v>
      </c>
      <c r="G10" s="28">
        <f t="shared" si="1"/>
        <v>1391</v>
      </c>
      <c r="H10" s="28">
        <f t="shared" si="2"/>
        <v>1623</v>
      </c>
      <c r="I10"/>
      <c r="J10"/>
    </row>
    <row r="11" spans="3:10" ht="15" customHeight="1">
      <c r="C11" s="13" t="s">
        <v>271</v>
      </c>
      <c r="D11" s="27" t="s">
        <v>71</v>
      </c>
      <c r="E11" s="28">
        <v>1630</v>
      </c>
      <c r="F11" s="28">
        <f t="shared" si="0"/>
        <v>1793</v>
      </c>
      <c r="G11" s="28">
        <f t="shared" si="1"/>
        <v>1956</v>
      </c>
      <c r="H11" s="28">
        <f t="shared" si="2"/>
        <v>2282</v>
      </c>
      <c r="I11"/>
      <c r="J11"/>
    </row>
    <row r="12" spans="3:10" ht="15" customHeight="1">
      <c r="C12" s="13" t="s">
        <v>310</v>
      </c>
      <c r="D12" s="27" t="s">
        <v>72</v>
      </c>
      <c r="E12" s="28">
        <v>1906</v>
      </c>
      <c r="F12" s="28">
        <f t="shared" si="0"/>
        <v>2097</v>
      </c>
      <c r="G12" s="28">
        <f t="shared" si="1"/>
        <v>2288</v>
      </c>
      <c r="H12" s="28">
        <f t="shared" si="2"/>
        <v>2669</v>
      </c>
      <c r="I12"/>
      <c r="J12"/>
    </row>
    <row r="13" spans="3:10" ht="15" customHeight="1">
      <c r="C13" s="13" t="s">
        <v>272</v>
      </c>
      <c r="D13" s="27" t="s">
        <v>73</v>
      </c>
      <c r="E13" s="28">
        <v>2387</v>
      </c>
      <c r="F13" s="28">
        <f t="shared" si="0"/>
        <v>2626</v>
      </c>
      <c r="G13" s="28">
        <f t="shared" si="1"/>
        <v>2865</v>
      </c>
      <c r="H13" s="28">
        <f t="shared" si="2"/>
        <v>3342</v>
      </c>
      <c r="I13"/>
      <c r="J13"/>
    </row>
    <row r="14" spans="3:10" ht="15" customHeight="1">
      <c r="C14" s="13" t="s">
        <v>310</v>
      </c>
      <c r="D14" s="27" t="s">
        <v>74</v>
      </c>
      <c r="E14" s="28">
        <v>2741</v>
      </c>
      <c r="F14" s="28">
        <f t="shared" si="0"/>
        <v>3016</v>
      </c>
      <c r="G14" s="28">
        <f t="shared" si="1"/>
        <v>3290</v>
      </c>
      <c r="H14" s="28">
        <f t="shared" si="2"/>
        <v>3838</v>
      </c>
      <c r="I14"/>
      <c r="J14"/>
    </row>
    <row r="15" spans="3:10" ht="15" customHeight="1">
      <c r="C15" s="29"/>
      <c r="D15" s="23"/>
      <c r="E15" s="22"/>
      <c r="F15" s="81"/>
      <c r="G15" s="22"/>
      <c r="H15" s="22"/>
      <c r="I15"/>
      <c r="J15"/>
    </row>
    <row r="16" spans="3:10" ht="15" customHeight="1">
      <c r="C16" s="24" t="s">
        <v>7</v>
      </c>
      <c r="D16" s="25" t="s">
        <v>66</v>
      </c>
      <c r="E16" s="26"/>
      <c r="F16" s="26"/>
      <c r="G16" s="26"/>
      <c r="H16" s="26"/>
      <c r="I16"/>
      <c r="J16"/>
    </row>
    <row r="17" spans="3:10" ht="15" customHeight="1">
      <c r="C17" s="13" t="s">
        <v>8</v>
      </c>
      <c r="D17" s="30" t="s">
        <v>81</v>
      </c>
      <c r="E17" s="28">
        <v>718</v>
      </c>
      <c r="F17" s="28">
        <f aca="true" t="shared" si="3" ref="F17:F23">+CEILING(E17*1.1,1)</f>
        <v>790</v>
      </c>
      <c r="G17" s="28">
        <f aca="true" t="shared" si="4" ref="G17:G23">+CEILING(E17*1.2,1)</f>
        <v>862</v>
      </c>
      <c r="H17" s="28">
        <f aca="true" t="shared" si="5" ref="H17:H23">+CEILING(E17*1.4,1)</f>
        <v>1006</v>
      </c>
      <c r="I17"/>
      <c r="J17"/>
    </row>
    <row r="18" spans="3:10" ht="15" customHeight="1">
      <c r="C18" s="13" t="s">
        <v>9</v>
      </c>
      <c r="D18" s="30" t="s">
        <v>82</v>
      </c>
      <c r="E18" s="28">
        <v>825</v>
      </c>
      <c r="F18" s="28">
        <f t="shared" si="3"/>
        <v>908</v>
      </c>
      <c r="G18" s="28">
        <f t="shared" si="4"/>
        <v>990</v>
      </c>
      <c r="H18" s="28">
        <f t="shared" si="5"/>
        <v>1155</v>
      </c>
      <c r="I18"/>
      <c r="J18"/>
    </row>
    <row r="19" spans="3:10" ht="15" customHeight="1">
      <c r="C19" s="13" t="s">
        <v>10</v>
      </c>
      <c r="D19" s="30" t="s">
        <v>83</v>
      </c>
      <c r="E19" s="28">
        <v>1321</v>
      </c>
      <c r="F19" s="28">
        <f t="shared" si="3"/>
        <v>1454</v>
      </c>
      <c r="G19" s="28">
        <f t="shared" si="4"/>
        <v>1586</v>
      </c>
      <c r="H19" s="28">
        <f t="shared" si="5"/>
        <v>1850</v>
      </c>
      <c r="I19"/>
      <c r="J19"/>
    </row>
    <row r="20" spans="3:8" ht="15" customHeight="1">
      <c r="C20" s="13" t="s">
        <v>273</v>
      </c>
      <c r="D20" s="30" t="s">
        <v>112</v>
      </c>
      <c r="E20" s="28">
        <v>1836</v>
      </c>
      <c r="F20" s="28">
        <f t="shared" si="3"/>
        <v>2020</v>
      </c>
      <c r="G20" s="28">
        <f t="shared" si="4"/>
        <v>2204</v>
      </c>
      <c r="H20" s="28">
        <f t="shared" si="5"/>
        <v>2571</v>
      </c>
    </row>
    <row r="21" spans="3:8" ht="15" customHeight="1">
      <c r="C21" s="13" t="s">
        <v>203</v>
      </c>
      <c r="D21" s="30" t="s">
        <v>113</v>
      </c>
      <c r="E21" s="28">
        <v>2112</v>
      </c>
      <c r="F21" s="28">
        <f t="shared" si="3"/>
        <v>2324</v>
      </c>
      <c r="G21" s="28">
        <f t="shared" si="4"/>
        <v>2535</v>
      </c>
      <c r="H21" s="28">
        <f t="shared" si="5"/>
        <v>2957</v>
      </c>
    </row>
    <row r="22" spans="3:8" ht="15" customHeight="1">
      <c r="C22" s="13" t="s">
        <v>275</v>
      </c>
      <c r="D22" s="30" t="s">
        <v>84</v>
      </c>
      <c r="E22" s="28">
        <v>2606</v>
      </c>
      <c r="F22" s="28">
        <f t="shared" si="3"/>
        <v>2867</v>
      </c>
      <c r="G22" s="28">
        <f t="shared" si="4"/>
        <v>3128</v>
      </c>
      <c r="H22" s="28">
        <f t="shared" si="5"/>
        <v>3649</v>
      </c>
    </row>
    <row r="23" spans="3:8" ht="15" customHeight="1">
      <c r="C23" s="13" t="s">
        <v>203</v>
      </c>
      <c r="D23" s="30" t="s">
        <v>85</v>
      </c>
      <c r="E23" s="28">
        <v>2960</v>
      </c>
      <c r="F23" s="28">
        <f t="shared" si="3"/>
        <v>3256</v>
      </c>
      <c r="G23" s="28">
        <f t="shared" si="4"/>
        <v>3552</v>
      </c>
      <c r="H23" s="28">
        <f t="shared" si="5"/>
        <v>4144</v>
      </c>
    </row>
    <row r="24" spans="3:8" ht="15" customHeight="1">
      <c r="C24" s="31"/>
      <c r="D24" s="32"/>
      <c r="E24" s="33"/>
      <c r="F24" s="33"/>
      <c r="G24" s="33"/>
      <c r="H24" s="33"/>
    </row>
    <row r="25" spans="3:8" ht="15" customHeight="1">
      <c r="C25" s="485" t="s">
        <v>12</v>
      </c>
      <c r="D25" s="485"/>
      <c r="E25" s="485"/>
      <c r="F25" s="485"/>
      <c r="G25" s="485"/>
      <c r="H25" s="485"/>
    </row>
    <row r="26" spans="3:8" ht="15" customHeight="1">
      <c r="C26" s="24" t="s">
        <v>86</v>
      </c>
      <c r="D26" s="25" t="s">
        <v>66</v>
      </c>
      <c r="E26" s="26" t="s">
        <v>0</v>
      </c>
      <c r="F26" s="26" t="s">
        <v>1</v>
      </c>
      <c r="G26" s="26" t="s">
        <v>2</v>
      </c>
      <c r="H26" s="26" t="s">
        <v>3</v>
      </c>
    </row>
    <row r="27" spans="3:8" ht="15" customHeight="1">
      <c r="C27" s="13" t="s">
        <v>87</v>
      </c>
      <c r="D27" s="30" t="s">
        <v>100</v>
      </c>
      <c r="E27" s="28">
        <v>705</v>
      </c>
      <c r="F27" s="28">
        <f aca="true" t="shared" si="6" ref="F27:F32">+CEILING(E27*1.1,1)</f>
        <v>776</v>
      </c>
      <c r="G27" s="28">
        <f aca="true" t="shared" si="7" ref="G27:G32">+CEILING(E27*1.2,1)</f>
        <v>846</v>
      </c>
      <c r="H27" s="28">
        <f aca="true" t="shared" si="8" ref="H27:H32">+CEILING(E27*1.4,1)</f>
        <v>987</v>
      </c>
    </row>
    <row r="28" spans="3:8" ht="15" customHeight="1">
      <c r="C28" s="13" t="s">
        <v>89</v>
      </c>
      <c r="D28" s="30" t="s">
        <v>102</v>
      </c>
      <c r="E28" s="28">
        <v>845</v>
      </c>
      <c r="F28" s="28">
        <f t="shared" si="6"/>
        <v>930</v>
      </c>
      <c r="G28" s="28">
        <f t="shared" si="7"/>
        <v>1014</v>
      </c>
      <c r="H28" s="28">
        <f t="shared" si="8"/>
        <v>1183</v>
      </c>
    </row>
    <row r="29" spans="3:8" ht="15" customHeight="1">
      <c r="C29" s="13" t="s">
        <v>91</v>
      </c>
      <c r="D29" s="30" t="s">
        <v>104</v>
      </c>
      <c r="E29" s="28">
        <v>1241</v>
      </c>
      <c r="F29" s="28">
        <f t="shared" si="6"/>
        <v>1366</v>
      </c>
      <c r="G29" s="28">
        <f t="shared" si="7"/>
        <v>1490</v>
      </c>
      <c r="H29" s="28">
        <f t="shared" si="8"/>
        <v>1738</v>
      </c>
    </row>
    <row r="30" spans="3:8" ht="15" customHeight="1">
      <c r="C30" s="13" t="s">
        <v>88</v>
      </c>
      <c r="D30" s="30" t="s">
        <v>101</v>
      </c>
      <c r="E30" s="28">
        <v>902</v>
      </c>
      <c r="F30" s="28">
        <f t="shared" si="6"/>
        <v>993</v>
      </c>
      <c r="G30" s="28">
        <f t="shared" si="7"/>
        <v>1083</v>
      </c>
      <c r="H30" s="28">
        <f t="shared" si="8"/>
        <v>1263</v>
      </c>
    </row>
    <row r="31" spans="3:8" ht="15" customHeight="1">
      <c r="C31" s="13" t="s">
        <v>90</v>
      </c>
      <c r="D31" s="30" t="s">
        <v>103</v>
      </c>
      <c r="E31" s="28">
        <v>1081</v>
      </c>
      <c r="F31" s="28">
        <f t="shared" si="6"/>
        <v>1190</v>
      </c>
      <c r="G31" s="28">
        <f t="shared" si="7"/>
        <v>1298</v>
      </c>
      <c r="H31" s="28">
        <f t="shared" si="8"/>
        <v>1514</v>
      </c>
    </row>
    <row r="32" spans="3:8" ht="15" customHeight="1">
      <c r="C32" s="13" t="s">
        <v>92</v>
      </c>
      <c r="D32" s="30" t="s">
        <v>105</v>
      </c>
      <c r="E32" s="28">
        <v>1435</v>
      </c>
      <c r="F32" s="28">
        <f t="shared" si="6"/>
        <v>1579</v>
      </c>
      <c r="G32" s="28">
        <f t="shared" si="7"/>
        <v>1722</v>
      </c>
      <c r="H32" s="28">
        <f t="shared" si="8"/>
        <v>2009</v>
      </c>
    </row>
    <row r="33" spans="3:8" ht="15" customHeight="1">
      <c r="C33" s="29"/>
      <c r="D33" s="23"/>
      <c r="E33" s="22"/>
      <c r="F33" s="22"/>
      <c r="G33" s="22"/>
      <c r="H33" s="22"/>
    </row>
    <row r="34" spans="3:8" ht="15" customHeight="1">
      <c r="C34" s="485" t="s">
        <v>191</v>
      </c>
      <c r="D34" s="485"/>
      <c r="E34" s="485"/>
      <c r="F34" s="485"/>
      <c r="G34" s="485"/>
      <c r="H34" s="485"/>
    </row>
    <row r="35" spans="3:8" ht="15" customHeight="1">
      <c r="C35" s="24" t="s">
        <v>93</v>
      </c>
      <c r="D35" s="25" t="s">
        <v>66</v>
      </c>
      <c r="E35" s="26" t="s">
        <v>0</v>
      </c>
      <c r="F35" s="26" t="s">
        <v>1</v>
      </c>
      <c r="G35" s="26" t="s">
        <v>2</v>
      </c>
      <c r="H35" s="26" t="s">
        <v>3</v>
      </c>
    </row>
    <row r="36" spans="3:8" ht="15" customHeight="1">
      <c r="C36" s="13" t="s">
        <v>94</v>
      </c>
      <c r="D36" s="30" t="s">
        <v>106</v>
      </c>
      <c r="E36" s="28">
        <v>900</v>
      </c>
      <c r="F36" s="28">
        <f aca="true" t="shared" si="9" ref="F36:F41">+CEILING(E36*1.1,1)</f>
        <v>990</v>
      </c>
      <c r="G36" s="28">
        <f aca="true" t="shared" si="10" ref="G36:G41">+CEILING(E36*1.2,1)</f>
        <v>1080</v>
      </c>
      <c r="H36" s="28">
        <f aca="true" t="shared" si="11" ref="H36:H41">+CEILING(E36*1.4,1)</f>
        <v>1260</v>
      </c>
    </row>
    <row r="37" spans="3:8" ht="15" customHeight="1">
      <c r="C37" s="13" t="s">
        <v>95</v>
      </c>
      <c r="D37" s="30" t="s">
        <v>107</v>
      </c>
      <c r="E37" s="28">
        <v>1038</v>
      </c>
      <c r="F37" s="28">
        <f t="shared" si="9"/>
        <v>1142</v>
      </c>
      <c r="G37" s="28">
        <f t="shared" si="10"/>
        <v>1246</v>
      </c>
      <c r="H37" s="28">
        <f t="shared" si="11"/>
        <v>1454</v>
      </c>
    </row>
    <row r="38" spans="3:8" ht="15" customHeight="1">
      <c r="C38" s="13" t="s">
        <v>96</v>
      </c>
      <c r="D38" s="30" t="s">
        <v>108</v>
      </c>
      <c r="E38" s="28">
        <v>1408</v>
      </c>
      <c r="F38" s="28">
        <f t="shared" si="9"/>
        <v>1549</v>
      </c>
      <c r="G38" s="28">
        <f t="shared" si="10"/>
        <v>1690</v>
      </c>
      <c r="H38" s="28">
        <f t="shared" si="11"/>
        <v>1972</v>
      </c>
    </row>
    <row r="39" spans="3:8" ht="15" customHeight="1">
      <c r="C39" s="13" t="s">
        <v>97</v>
      </c>
      <c r="D39" s="30" t="s">
        <v>109</v>
      </c>
      <c r="E39" s="28">
        <v>994</v>
      </c>
      <c r="F39" s="28">
        <f t="shared" si="9"/>
        <v>1094</v>
      </c>
      <c r="G39" s="28">
        <f t="shared" si="10"/>
        <v>1193</v>
      </c>
      <c r="H39" s="28">
        <f t="shared" si="11"/>
        <v>1392</v>
      </c>
    </row>
    <row r="40" spans="3:8" ht="15" customHeight="1">
      <c r="C40" s="13" t="s">
        <v>98</v>
      </c>
      <c r="D40" s="30" t="s">
        <v>110</v>
      </c>
      <c r="E40" s="28">
        <v>1165</v>
      </c>
      <c r="F40" s="28">
        <f t="shared" si="9"/>
        <v>1282</v>
      </c>
      <c r="G40" s="28">
        <f t="shared" si="10"/>
        <v>1398</v>
      </c>
      <c r="H40" s="28">
        <f t="shared" si="11"/>
        <v>1631</v>
      </c>
    </row>
    <row r="41" spans="3:8" ht="15" customHeight="1">
      <c r="C41" s="13" t="s">
        <v>99</v>
      </c>
      <c r="D41" s="30" t="s">
        <v>111</v>
      </c>
      <c r="E41" s="28">
        <v>1517</v>
      </c>
      <c r="F41" s="28">
        <f t="shared" si="9"/>
        <v>1669</v>
      </c>
      <c r="G41" s="28">
        <f t="shared" si="10"/>
        <v>1821</v>
      </c>
      <c r="H41" s="28">
        <f t="shared" si="11"/>
        <v>2124</v>
      </c>
    </row>
    <row r="42" spans="3:8" ht="15" customHeight="1">
      <c r="C42" s="14"/>
      <c r="D42" s="32"/>
      <c r="E42" s="33"/>
      <c r="F42" s="33"/>
      <c r="G42" s="33"/>
      <c r="H42" s="33"/>
    </row>
    <row r="43" spans="3:8" ht="15" customHeight="1">
      <c r="C43" s="485" t="s">
        <v>264</v>
      </c>
      <c r="D43" s="485"/>
      <c r="E43" s="485"/>
      <c r="F43" s="485"/>
      <c r="G43" s="485"/>
      <c r="H43" s="485"/>
    </row>
    <row r="44" spans="3:8" ht="15" customHeight="1">
      <c r="C44" s="24" t="s">
        <v>13</v>
      </c>
      <c r="D44" s="25" t="s">
        <v>66</v>
      </c>
      <c r="E44" s="26" t="s">
        <v>0</v>
      </c>
      <c r="F44" s="26" t="s">
        <v>1</v>
      </c>
      <c r="G44" s="26" t="s">
        <v>2</v>
      </c>
      <c r="H44" s="26" t="s">
        <v>3</v>
      </c>
    </row>
    <row r="45" spans="3:8" ht="15" customHeight="1">
      <c r="C45" s="13" t="s">
        <v>14</v>
      </c>
      <c r="D45" s="30" t="s">
        <v>114</v>
      </c>
      <c r="E45" s="28">
        <v>373</v>
      </c>
      <c r="F45" s="28">
        <f>+CEILING(E45*1.1,1)</f>
        <v>411</v>
      </c>
      <c r="G45" s="28">
        <f>+CEILING(E45*1.2,1)</f>
        <v>448</v>
      </c>
      <c r="H45" s="28">
        <f>+CEILING(E45*1.4,1)</f>
        <v>523</v>
      </c>
    </row>
    <row r="46" spans="3:8" ht="15" customHeight="1">
      <c r="C46" s="13" t="s">
        <v>15</v>
      </c>
      <c r="D46" s="30" t="s">
        <v>115</v>
      </c>
      <c r="E46" s="28">
        <v>526</v>
      </c>
      <c r="F46" s="28">
        <f>+CEILING(E46*1.1,1)</f>
        <v>579</v>
      </c>
      <c r="G46" s="28">
        <f>+CEILING(E46*1.2,1)</f>
        <v>632</v>
      </c>
      <c r="H46" s="28">
        <f>+CEILING(E46*1.4,1)</f>
        <v>737</v>
      </c>
    </row>
    <row r="47" spans="3:8" ht="15" customHeight="1">
      <c r="C47" s="13" t="s">
        <v>16</v>
      </c>
      <c r="D47" s="30" t="s">
        <v>116</v>
      </c>
      <c r="E47" s="28">
        <v>642</v>
      </c>
      <c r="F47" s="28">
        <f>+CEILING(E47*1.1,1)</f>
        <v>707</v>
      </c>
      <c r="G47" s="28">
        <f>+CEILING(E47*1.2,1)</f>
        <v>771</v>
      </c>
      <c r="H47" s="28">
        <f>+CEILING(E47*1.4,1)</f>
        <v>899</v>
      </c>
    </row>
    <row r="48" spans="3:8" ht="15" customHeight="1">
      <c r="C48" s="31"/>
      <c r="D48" s="32"/>
      <c r="E48" s="33"/>
      <c r="F48" s="33"/>
      <c r="G48" s="33"/>
      <c r="H48" s="33"/>
    </row>
    <row r="49" spans="3:8" ht="15" customHeight="1">
      <c r="C49" s="485" t="s">
        <v>11</v>
      </c>
      <c r="D49" s="485"/>
      <c r="E49" s="485"/>
      <c r="F49" s="485"/>
      <c r="G49" s="485"/>
      <c r="H49" s="485"/>
    </row>
    <row r="50" spans="3:8" ht="15" customHeight="1">
      <c r="C50" s="24" t="s">
        <v>59</v>
      </c>
      <c r="D50" s="25" t="s">
        <v>66</v>
      </c>
      <c r="E50" s="26" t="s">
        <v>0</v>
      </c>
      <c r="F50" s="26" t="s">
        <v>1</v>
      </c>
      <c r="G50" s="26" t="s">
        <v>2</v>
      </c>
      <c r="H50" s="26" t="s">
        <v>3</v>
      </c>
    </row>
    <row r="51" spans="3:10" ht="15" customHeight="1">
      <c r="C51" s="13" t="s">
        <v>78</v>
      </c>
      <c r="D51" s="30" t="s">
        <v>256</v>
      </c>
      <c r="E51" s="28">
        <v>1573</v>
      </c>
      <c r="F51" s="28">
        <f>+CEILING(E51*1.1,1)</f>
        <v>1731</v>
      </c>
      <c r="G51" s="28">
        <f>+CEILING(E51*1.2,1)</f>
        <v>1888</v>
      </c>
      <c r="H51" s="28">
        <f>+CEILING(E51*1.4,1)</f>
        <v>2203</v>
      </c>
      <c r="J51" s="86"/>
    </row>
    <row r="52" spans="3:10" ht="15" customHeight="1">
      <c r="C52" s="13" t="s">
        <v>80</v>
      </c>
      <c r="D52" s="30" t="s">
        <v>257</v>
      </c>
      <c r="E52" s="28">
        <v>1099</v>
      </c>
      <c r="F52" s="28">
        <f>+CEILING(E52*1.1,1)</f>
        <v>1209</v>
      </c>
      <c r="G52" s="28">
        <f>+CEILING(E52*1.2,1)</f>
        <v>1319</v>
      </c>
      <c r="H52" s="28">
        <f>+CEILING(E52*1.4,1)</f>
        <v>1539</v>
      </c>
      <c r="J52" s="86"/>
    </row>
    <row r="53" spans="3:10" ht="15" customHeight="1">
      <c r="C53" s="13" t="s">
        <v>77</v>
      </c>
      <c r="D53" s="30" t="s">
        <v>258</v>
      </c>
      <c r="E53" s="28">
        <v>2125</v>
      </c>
      <c r="F53" s="28">
        <f>+CEILING(E53*1.1,1)</f>
        <v>2338</v>
      </c>
      <c r="G53" s="28">
        <f>+CEILING(E53*1.2,1)</f>
        <v>2550</v>
      </c>
      <c r="H53" s="28">
        <f>+CEILING(E53*1.4,1)</f>
        <v>2975</v>
      </c>
      <c r="J53" s="86"/>
    </row>
    <row r="54" spans="3:10" ht="15" customHeight="1">
      <c r="C54" s="13" t="s">
        <v>79</v>
      </c>
      <c r="D54" s="30" t="s">
        <v>259</v>
      </c>
      <c r="E54" s="28">
        <v>1150</v>
      </c>
      <c r="F54" s="28">
        <f>+CEILING(E54*1.1,1)</f>
        <v>1265</v>
      </c>
      <c r="G54" s="28">
        <f>+CEILING(E54*1.2,1)</f>
        <v>1380</v>
      </c>
      <c r="H54" s="28">
        <f>+CEILING(E54*1.4,1)</f>
        <v>1610</v>
      </c>
      <c r="J54" s="86"/>
    </row>
    <row r="55" spans="3:8" ht="12" customHeight="1">
      <c r="C55" s="34" t="s">
        <v>276</v>
      </c>
      <c r="D55" s="35" t="s">
        <v>277</v>
      </c>
      <c r="E55" s="36" t="s">
        <v>246</v>
      </c>
      <c r="F55" s="37"/>
      <c r="G55" s="37"/>
      <c r="H55" s="37"/>
    </row>
    <row r="56" spans="3:8" ht="12" customHeight="1">
      <c r="C56" s="14"/>
      <c r="D56" s="35" t="s">
        <v>278</v>
      </c>
      <c r="E56" s="36" t="s">
        <v>346</v>
      </c>
      <c r="F56" s="37"/>
      <c r="G56" s="37"/>
      <c r="H56" s="37"/>
    </row>
    <row r="57" spans="3:8" ht="12" customHeight="1">
      <c r="C57" s="14"/>
      <c r="D57" s="35"/>
      <c r="E57" s="36"/>
      <c r="F57" s="37"/>
      <c r="G57" s="37"/>
      <c r="H57" s="37"/>
    </row>
    <row r="58" spans="3:8" ht="12" customHeight="1">
      <c r="C58" s="485" t="s">
        <v>22</v>
      </c>
      <c r="D58" s="485"/>
      <c r="E58" s="485"/>
      <c r="F58" s="485"/>
      <c r="G58" s="485"/>
      <c r="H58" s="485"/>
    </row>
    <row r="59" spans="3:8" ht="12" customHeight="1">
      <c r="C59" s="22" t="s">
        <v>282</v>
      </c>
      <c r="D59" s="23"/>
      <c r="E59" s="22"/>
      <c r="F59" s="22"/>
      <c r="G59" s="22"/>
      <c r="H59" s="22"/>
    </row>
    <row r="60" spans="3:8" ht="12" customHeight="1">
      <c r="C60" s="41" t="s">
        <v>283</v>
      </c>
      <c r="D60" s="42"/>
      <c r="E60" s="41"/>
      <c r="F60" s="41"/>
      <c r="G60" s="41"/>
      <c r="H60" s="43" t="s">
        <v>284</v>
      </c>
    </row>
    <row r="61" spans="3:8" ht="12" customHeight="1">
      <c r="C61" s="44" t="s">
        <v>305</v>
      </c>
      <c r="D61" s="45"/>
      <c r="E61" s="44" t="s">
        <v>306</v>
      </c>
      <c r="F61" s="22"/>
      <c r="G61" s="22"/>
      <c r="H61" s="22"/>
    </row>
    <row r="62" spans="3:8" ht="12" customHeight="1">
      <c r="C62" s="44" t="s">
        <v>285</v>
      </c>
      <c r="D62" s="45"/>
      <c r="E62" s="44" t="s">
        <v>307</v>
      </c>
      <c r="F62" s="22"/>
      <c r="G62" s="22"/>
      <c r="H62" s="22"/>
    </row>
    <row r="63" spans="3:8" ht="12" customHeight="1">
      <c r="C63" s="14"/>
      <c r="D63" s="35"/>
      <c r="E63" s="36"/>
      <c r="F63" s="37"/>
      <c r="G63" s="37"/>
      <c r="H63" s="37"/>
    </row>
    <row r="64" spans="3:8" ht="21" customHeight="1">
      <c r="C64" s="5"/>
      <c r="D64" s="9"/>
      <c r="E64" s="5"/>
      <c r="F64" s="5"/>
      <c r="G64" s="5"/>
      <c r="H64" s="15" t="s">
        <v>29</v>
      </c>
    </row>
    <row r="65" spans="3:8" ht="9.75" customHeight="1">
      <c r="C65" s="5"/>
      <c r="D65" s="9"/>
      <c r="E65" s="5"/>
      <c r="F65" s="5"/>
      <c r="G65" s="5"/>
      <c r="H65" s="6" t="str">
        <f>H3</f>
        <v>platný od 1.1.2012</v>
      </c>
    </row>
    <row r="66" spans="3:8" ht="24.75" customHeight="1">
      <c r="C66" s="499" t="s">
        <v>357</v>
      </c>
      <c r="D66" s="500"/>
      <c r="E66" s="500"/>
      <c r="F66" s="500"/>
      <c r="G66" s="497"/>
      <c r="H66" s="497"/>
    </row>
    <row r="67" spans="3:8" ht="12" customHeight="1">
      <c r="C67" s="22"/>
      <c r="D67" s="23"/>
      <c r="E67" s="22"/>
      <c r="F67" s="22"/>
      <c r="G67" s="22"/>
      <c r="H67" s="22"/>
    </row>
    <row r="68" spans="3:8" ht="12" customHeight="1">
      <c r="C68" s="485" t="s">
        <v>24</v>
      </c>
      <c r="D68" s="485"/>
      <c r="E68" s="485"/>
      <c r="F68" s="485"/>
      <c r="G68" s="485"/>
      <c r="H68" s="485"/>
    </row>
    <row r="69" spans="3:8" ht="12" customHeight="1">
      <c r="C69" s="24" t="s">
        <v>25</v>
      </c>
      <c r="D69" s="25" t="s">
        <v>66</v>
      </c>
      <c r="E69" s="26" t="s">
        <v>0</v>
      </c>
      <c r="F69" s="26" t="s">
        <v>1</v>
      </c>
      <c r="G69" s="26" t="s">
        <v>2</v>
      </c>
      <c r="H69" s="26" t="s">
        <v>3</v>
      </c>
    </row>
    <row r="70" spans="3:8" ht="12" customHeight="1">
      <c r="C70" s="13" t="s">
        <v>51</v>
      </c>
      <c r="D70" s="30" t="s">
        <v>162</v>
      </c>
      <c r="E70" s="28">
        <v>307</v>
      </c>
      <c r="F70" s="28">
        <f>+CEILING(E70*1.1,1)</f>
        <v>338</v>
      </c>
      <c r="G70" s="28">
        <f>+CEILING(E70*1.2,1)</f>
        <v>369</v>
      </c>
      <c r="H70" s="28">
        <f>+CEILING(E70*1.4,1)</f>
        <v>430</v>
      </c>
    </row>
    <row r="71" spans="3:8" ht="12" customHeight="1">
      <c r="C71" s="13" t="s">
        <v>52</v>
      </c>
      <c r="D71" s="30" t="s">
        <v>163</v>
      </c>
      <c r="E71" s="28">
        <v>357</v>
      </c>
      <c r="F71" s="28">
        <f>+CEILING(E71*1.1,1)</f>
        <v>393</v>
      </c>
      <c r="G71" s="28">
        <f>+CEILING(E71*1.2,1)</f>
        <v>429</v>
      </c>
      <c r="H71" s="28">
        <f>+CEILING(E71*1.4,1)</f>
        <v>500</v>
      </c>
    </row>
    <row r="72" spans="3:8" ht="12" customHeight="1">
      <c r="C72" s="13" t="s">
        <v>169</v>
      </c>
      <c r="D72" s="30" t="s">
        <v>172</v>
      </c>
      <c r="E72" s="28">
        <v>968</v>
      </c>
      <c r="F72" s="28">
        <f>+CEILING(E72*1.1,1)</f>
        <v>1065</v>
      </c>
      <c r="G72" s="28">
        <f>+CEILING(E72*1.2,1)</f>
        <v>1162</v>
      </c>
      <c r="H72" s="28">
        <f>+CEILING(E72*1.4,1)</f>
        <v>1356</v>
      </c>
    </row>
    <row r="73" spans="3:8" ht="12" customHeight="1">
      <c r="C73" s="29"/>
      <c r="D73" s="23"/>
      <c r="E73" s="22"/>
      <c r="F73" s="22"/>
      <c r="G73" s="22"/>
      <c r="H73" s="22"/>
    </row>
    <row r="74" spans="3:8" ht="12" customHeight="1">
      <c r="C74" s="24" t="s">
        <v>26</v>
      </c>
      <c r="D74" s="25" t="s">
        <v>66</v>
      </c>
      <c r="E74" s="26" t="s">
        <v>0</v>
      </c>
      <c r="F74" s="26" t="s">
        <v>1</v>
      </c>
      <c r="G74" s="26" t="s">
        <v>2</v>
      </c>
      <c r="H74" s="26" t="s">
        <v>3</v>
      </c>
    </row>
    <row r="75" spans="3:8" ht="12" customHeight="1">
      <c r="C75" s="13" t="s">
        <v>53</v>
      </c>
      <c r="D75" s="30" t="s">
        <v>164</v>
      </c>
      <c r="E75" s="28">
        <v>302</v>
      </c>
      <c r="F75" s="28">
        <f>+CEILING(E75*1.1,1)</f>
        <v>333</v>
      </c>
      <c r="G75" s="28">
        <f>+CEILING(E75*1.2,1)</f>
        <v>363</v>
      </c>
      <c r="H75" s="28">
        <f>+CEILING(E75*1.4,1)</f>
        <v>423</v>
      </c>
    </row>
    <row r="76" spans="3:8" ht="12" customHeight="1">
      <c r="C76" s="13" t="s">
        <v>54</v>
      </c>
      <c r="D76" s="30" t="s">
        <v>165</v>
      </c>
      <c r="E76" s="28">
        <v>326</v>
      </c>
      <c r="F76" s="28">
        <f>+CEILING(E76*1.1,1)</f>
        <v>359</v>
      </c>
      <c r="G76" s="28">
        <f>+CEILING(E76*1.2,1)</f>
        <v>392</v>
      </c>
      <c r="H76" s="28">
        <f>+CEILING(E76*1.4,1)</f>
        <v>457</v>
      </c>
    </row>
    <row r="77" spans="3:8" ht="12" customHeight="1">
      <c r="C77" s="29"/>
      <c r="D77" s="23"/>
      <c r="E77" s="22"/>
      <c r="F77" s="22"/>
      <c r="G77" s="22"/>
      <c r="H77" s="22"/>
    </row>
    <row r="78" spans="3:8" ht="12" customHeight="1">
      <c r="C78" s="24" t="s">
        <v>28</v>
      </c>
      <c r="D78" s="25" t="s">
        <v>66</v>
      </c>
      <c r="E78" s="26" t="s">
        <v>0</v>
      </c>
      <c r="F78" s="26" t="s">
        <v>1</v>
      </c>
      <c r="G78" s="26" t="s">
        <v>2</v>
      </c>
      <c r="H78" s="26" t="s">
        <v>3</v>
      </c>
    </row>
    <row r="79" spans="3:8" ht="12" customHeight="1">
      <c r="C79" s="13" t="s">
        <v>55</v>
      </c>
      <c r="D79" s="30" t="s">
        <v>166</v>
      </c>
      <c r="E79" s="28">
        <v>328</v>
      </c>
      <c r="F79" s="28">
        <f>+CEILING(E79*1.1,1)</f>
        <v>361</v>
      </c>
      <c r="G79" s="28">
        <f>+CEILING(E79*1.2,1)</f>
        <v>394</v>
      </c>
      <c r="H79" s="28">
        <f>+CEILING(E79*1.4,1)</f>
        <v>460</v>
      </c>
    </row>
    <row r="80" spans="3:8" ht="12" customHeight="1">
      <c r="C80" s="14"/>
      <c r="D80" s="32"/>
      <c r="E80" s="33"/>
      <c r="F80" s="33"/>
      <c r="G80" s="33"/>
      <c r="H80" s="33"/>
    </row>
    <row r="81" spans="3:8" ht="12" customHeight="1">
      <c r="C81" s="24" t="s">
        <v>170</v>
      </c>
      <c r="D81" s="25" t="s">
        <v>66</v>
      </c>
      <c r="E81" s="26" t="s">
        <v>0</v>
      </c>
      <c r="F81" s="26" t="s">
        <v>1</v>
      </c>
      <c r="G81" s="26" t="s">
        <v>2</v>
      </c>
      <c r="H81" s="26" t="s">
        <v>3</v>
      </c>
    </row>
    <row r="82" spans="3:8" ht="12" customHeight="1">
      <c r="C82" s="13" t="s">
        <v>171</v>
      </c>
      <c r="D82" s="30" t="s">
        <v>173</v>
      </c>
      <c r="E82" s="28">
        <v>173</v>
      </c>
      <c r="F82" s="28">
        <f>+CEILING(E82*1.1,1)</f>
        <v>191</v>
      </c>
      <c r="G82" s="28">
        <f>+CEILING(E82*1.2,1)</f>
        <v>208</v>
      </c>
      <c r="H82" s="28">
        <f>+CEILING(E82*1.4,1)</f>
        <v>243</v>
      </c>
    </row>
    <row r="83" spans="3:8" ht="12" customHeight="1">
      <c r="C83" s="29"/>
      <c r="D83" s="23"/>
      <c r="E83" s="22"/>
      <c r="F83" s="22"/>
      <c r="G83" s="22"/>
      <c r="H83" s="22"/>
    </row>
    <row r="84" spans="3:8" ht="12" customHeight="1">
      <c r="C84" s="24" t="s">
        <v>27</v>
      </c>
      <c r="D84" s="25" t="s">
        <v>66</v>
      </c>
      <c r="E84" s="26" t="s">
        <v>0</v>
      </c>
      <c r="F84" s="26" t="s">
        <v>1</v>
      </c>
      <c r="G84" s="26" t="s">
        <v>2</v>
      </c>
      <c r="H84" s="26" t="s">
        <v>3</v>
      </c>
    </row>
    <row r="85" spans="3:8" ht="12" customHeight="1">
      <c r="C85" s="13" t="s">
        <v>56</v>
      </c>
      <c r="D85" s="30" t="s">
        <v>167</v>
      </c>
      <c r="E85" s="28">
        <v>504</v>
      </c>
      <c r="F85" s="28">
        <f>+CEILING(E85*1.1,1)</f>
        <v>555</v>
      </c>
      <c r="G85" s="28">
        <f>+CEILING(E85*1.2,1)</f>
        <v>605</v>
      </c>
      <c r="H85" s="28">
        <f>+CEILING(E85*1.4,1)</f>
        <v>706</v>
      </c>
    </row>
    <row r="86" spans="3:8" ht="12" customHeight="1">
      <c r="C86" s="13" t="s">
        <v>57</v>
      </c>
      <c r="D86" s="30" t="s">
        <v>168</v>
      </c>
      <c r="E86" s="28">
        <v>796</v>
      </c>
      <c r="F86" s="28">
        <f>+CEILING(E86*1.1,1)</f>
        <v>876</v>
      </c>
      <c r="G86" s="28">
        <f>+CEILING(E86*1.2,1)</f>
        <v>956</v>
      </c>
      <c r="H86" s="28">
        <f>+CEILING(E86*1.4,1)</f>
        <v>1115</v>
      </c>
    </row>
    <row r="87" spans="3:8" ht="12" customHeight="1">
      <c r="C87" s="24" t="s">
        <v>339</v>
      </c>
      <c r="D87" s="25" t="s">
        <v>66</v>
      </c>
      <c r="E87" s="26" t="s">
        <v>0</v>
      </c>
      <c r="F87" s="26" t="s">
        <v>1</v>
      </c>
      <c r="G87" s="26" t="s">
        <v>2</v>
      </c>
      <c r="H87" s="26" t="s">
        <v>3</v>
      </c>
    </row>
    <row r="88" spans="3:8" ht="12" customHeight="1">
      <c r="C88" s="13" t="s">
        <v>340</v>
      </c>
      <c r="D88" s="30" t="s">
        <v>341</v>
      </c>
      <c r="E88" s="28">
        <v>198</v>
      </c>
      <c r="F88" s="28">
        <f>+CEILING(E88*1.1,1)</f>
        <v>218</v>
      </c>
      <c r="G88" s="28">
        <f>+CEILING(E88*1.2,1)</f>
        <v>238</v>
      </c>
      <c r="H88" s="28">
        <f>+CEILING(E88*1.4,1)</f>
        <v>278</v>
      </c>
    </row>
    <row r="89" spans="3:8" ht="12" customHeight="1">
      <c r="C89" s="29"/>
      <c r="D89" s="23"/>
      <c r="E89" s="22"/>
      <c r="F89" s="22"/>
      <c r="G89" s="22"/>
      <c r="H89" s="22"/>
    </row>
    <row r="90" spans="3:8" ht="12" customHeight="1">
      <c r="C90" s="485" t="s">
        <v>48</v>
      </c>
      <c r="D90" s="485"/>
      <c r="E90" s="485"/>
      <c r="F90" s="485"/>
      <c r="G90" s="485"/>
      <c r="H90" s="485"/>
    </row>
    <row r="91" spans="3:8" ht="12" customHeight="1">
      <c r="C91" s="24" t="s">
        <v>49</v>
      </c>
      <c r="D91" s="25" t="s">
        <v>66</v>
      </c>
      <c r="E91" s="26" t="s">
        <v>0</v>
      </c>
      <c r="F91" s="26" t="s">
        <v>1</v>
      </c>
      <c r="G91" s="26" t="s">
        <v>2</v>
      </c>
      <c r="H91" s="26" t="s">
        <v>3</v>
      </c>
    </row>
    <row r="92" spans="3:10" ht="12" customHeight="1">
      <c r="C92" s="13" t="s">
        <v>34</v>
      </c>
      <c r="D92" s="30" t="s">
        <v>174</v>
      </c>
      <c r="E92" s="28">
        <v>259</v>
      </c>
      <c r="F92" s="28">
        <f aca="true" t="shared" si="12" ref="F92:F108">CEILING(E92*1.1,0.01)</f>
        <v>284.90000000000003</v>
      </c>
      <c r="G92" s="28">
        <f aca="true" t="shared" si="13" ref="G92:G108">CEILING(E92*1.2,0.01)</f>
        <v>310.8</v>
      </c>
      <c r="H92" s="28">
        <f aca="true" t="shared" si="14" ref="H92:H108">CEILING(E92*1.4,0.01)</f>
        <v>362.6</v>
      </c>
      <c r="J92" s="86"/>
    </row>
    <row r="93" spans="3:10" ht="12" customHeight="1">
      <c r="C93" s="13" t="s">
        <v>35</v>
      </c>
      <c r="D93" s="30" t="s">
        <v>175</v>
      </c>
      <c r="E93" s="28">
        <v>263</v>
      </c>
      <c r="F93" s="28">
        <f t="shared" si="12"/>
        <v>289.3</v>
      </c>
      <c r="G93" s="28">
        <f t="shared" si="13"/>
        <v>315.6</v>
      </c>
      <c r="H93" s="28">
        <f t="shared" si="14"/>
        <v>368.2</v>
      </c>
      <c r="J93" s="86"/>
    </row>
    <row r="94" spans="3:10" ht="12" customHeight="1">
      <c r="C94" s="13" t="s">
        <v>36</v>
      </c>
      <c r="D94" s="30" t="s">
        <v>176</v>
      </c>
      <c r="E94" s="28">
        <v>266</v>
      </c>
      <c r="F94" s="28">
        <f t="shared" si="12"/>
        <v>292.6</v>
      </c>
      <c r="G94" s="28">
        <f t="shared" si="13"/>
        <v>319.2</v>
      </c>
      <c r="H94" s="28">
        <f t="shared" si="14"/>
        <v>372.40000000000003</v>
      </c>
      <c r="J94" s="86"/>
    </row>
    <row r="95" spans="3:10" ht="12" customHeight="1">
      <c r="C95" s="13" t="s">
        <v>37</v>
      </c>
      <c r="D95" s="30" t="s">
        <v>177</v>
      </c>
      <c r="E95" s="28">
        <v>272</v>
      </c>
      <c r="F95" s="28">
        <f t="shared" si="12"/>
        <v>299.2</v>
      </c>
      <c r="G95" s="28">
        <f t="shared" si="13"/>
        <v>326.40000000000003</v>
      </c>
      <c r="H95" s="28">
        <f t="shared" si="14"/>
        <v>380.8</v>
      </c>
      <c r="J95" s="86"/>
    </row>
    <row r="96" spans="3:10" ht="12" customHeight="1">
      <c r="C96" s="13" t="s">
        <v>38</v>
      </c>
      <c r="D96" s="30" t="s">
        <v>178</v>
      </c>
      <c r="E96" s="28">
        <v>287</v>
      </c>
      <c r="F96" s="28">
        <f t="shared" si="12"/>
        <v>315.7</v>
      </c>
      <c r="G96" s="28">
        <f t="shared" si="13"/>
        <v>344.40000000000003</v>
      </c>
      <c r="H96" s="28">
        <f t="shared" si="14"/>
        <v>401.8</v>
      </c>
      <c r="J96" s="86"/>
    </row>
    <row r="97" spans="3:10" ht="12" customHeight="1">
      <c r="C97" s="13" t="s">
        <v>39</v>
      </c>
      <c r="D97" s="30" t="s">
        <v>179</v>
      </c>
      <c r="E97" s="28">
        <v>296</v>
      </c>
      <c r="F97" s="28">
        <f t="shared" si="12"/>
        <v>325.6</v>
      </c>
      <c r="G97" s="28">
        <f t="shared" si="13"/>
        <v>355.2</v>
      </c>
      <c r="H97" s="28">
        <f t="shared" si="14"/>
        <v>414.40000000000003</v>
      </c>
      <c r="J97" s="86"/>
    </row>
    <row r="98" spans="3:10" ht="12" customHeight="1">
      <c r="C98" s="13" t="s">
        <v>40</v>
      </c>
      <c r="D98" s="30" t="s">
        <v>180</v>
      </c>
      <c r="E98" s="28">
        <v>320</v>
      </c>
      <c r="F98" s="28">
        <f t="shared" si="12"/>
        <v>352</v>
      </c>
      <c r="G98" s="28">
        <f t="shared" si="13"/>
        <v>384</v>
      </c>
      <c r="H98" s="28">
        <f t="shared" si="14"/>
        <v>448</v>
      </c>
      <c r="J98" s="86"/>
    </row>
    <row r="99" spans="3:10" ht="12" customHeight="1">
      <c r="C99" s="13" t="s">
        <v>41</v>
      </c>
      <c r="D99" s="30" t="s">
        <v>181</v>
      </c>
      <c r="E99" s="28">
        <v>339</v>
      </c>
      <c r="F99" s="28">
        <f t="shared" si="12"/>
        <v>372.90000000000003</v>
      </c>
      <c r="G99" s="28">
        <f t="shared" si="13"/>
        <v>406.8</v>
      </c>
      <c r="H99" s="28">
        <f t="shared" si="14"/>
        <v>474.6</v>
      </c>
      <c r="J99" s="86"/>
    </row>
    <row r="100" spans="3:10" ht="12" customHeight="1">
      <c r="C100" s="13" t="s">
        <v>42</v>
      </c>
      <c r="D100" s="30" t="s">
        <v>182</v>
      </c>
      <c r="E100" s="28">
        <v>348</v>
      </c>
      <c r="F100" s="28">
        <f t="shared" si="12"/>
        <v>382.8</v>
      </c>
      <c r="G100" s="28">
        <f t="shared" si="13"/>
        <v>417.6</v>
      </c>
      <c r="H100" s="28">
        <f t="shared" si="14"/>
        <v>487.2</v>
      </c>
      <c r="J100" s="86"/>
    </row>
    <row r="101" spans="3:10" ht="12" customHeight="1">
      <c r="C101" s="13" t="s">
        <v>43</v>
      </c>
      <c r="D101" s="30" t="s">
        <v>183</v>
      </c>
      <c r="E101" s="28">
        <v>370</v>
      </c>
      <c r="F101" s="28">
        <f t="shared" si="12"/>
        <v>407</v>
      </c>
      <c r="G101" s="28">
        <f t="shared" si="13"/>
        <v>444</v>
      </c>
      <c r="H101" s="28">
        <f t="shared" si="14"/>
        <v>518</v>
      </c>
      <c r="J101" s="86"/>
    </row>
    <row r="102" spans="3:10" ht="12" customHeight="1">
      <c r="C102" s="13" t="s">
        <v>44</v>
      </c>
      <c r="D102" s="30" t="s">
        <v>184</v>
      </c>
      <c r="E102" s="28">
        <v>380</v>
      </c>
      <c r="F102" s="28">
        <f t="shared" si="12"/>
        <v>418</v>
      </c>
      <c r="G102" s="28">
        <f t="shared" si="13"/>
        <v>456</v>
      </c>
      <c r="H102" s="28">
        <f t="shared" si="14"/>
        <v>532</v>
      </c>
      <c r="J102" s="86"/>
    </row>
    <row r="103" spans="3:10" ht="12" customHeight="1">
      <c r="C103" s="13" t="s">
        <v>45</v>
      </c>
      <c r="D103" s="30" t="s">
        <v>185</v>
      </c>
      <c r="E103" s="28">
        <v>401</v>
      </c>
      <c r="F103" s="28">
        <f t="shared" si="12"/>
        <v>441.1</v>
      </c>
      <c r="G103" s="28">
        <f t="shared" si="13"/>
        <v>481.2</v>
      </c>
      <c r="H103" s="28">
        <f t="shared" si="14"/>
        <v>561.4</v>
      </c>
      <c r="J103" s="86"/>
    </row>
    <row r="104" spans="3:10" ht="12" customHeight="1">
      <c r="C104" s="13" t="s">
        <v>31</v>
      </c>
      <c r="D104" s="30" t="s">
        <v>186</v>
      </c>
      <c r="E104" s="28">
        <v>432</v>
      </c>
      <c r="F104" s="28">
        <f t="shared" si="12"/>
        <v>475.2</v>
      </c>
      <c r="G104" s="28">
        <f t="shared" si="13"/>
        <v>518.4</v>
      </c>
      <c r="H104" s="28">
        <f t="shared" si="14"/>
        <v>604.8000000000001</v>
      </c>
      <c r="J104" s="86"/>
    </row>
    <row r="105" spans="3:10" ht="12" customHeight="1">
      <c r="C105" s="13" t="s">
        <v>46</v>
      </c>
      <c r="D105" s="30" t="s">
        <v>187</v>
      </c>
      <c r="E105" s="28">
        <v>463</v>
      </c>
      <c r="F105" s="28">
        <f t="shared" si="12"/>
        <v>509.3</v>
      </c>
      <c r="G105" s="28">
        <f t="shared" si="13"/>
        <v>555.6</v>
      </c>
      <c r="H105" s="28">
        <f t="shared" si="14"/>
        <v>648.2</v>
      </c>
      <c r="J105" s="86"/>
    </row>
    <row r="106" spans="3:10" ht="12" customHeight="1">
      <c r="C106" s="13" t="s">
        <v>32</v>
      </c>
      <c r="D106" s="30" t="s">
        <v>188</v>
      </c>
      <c r="E106" s="28">
        <v>490</v>
      </c>
      <c r="F106" s="28">
        <f t="shared" si="12"/>
        <v>539</v>
      </c>
      <c r="G106" s="28">
        <f t="shared" si="13"/>
        <v>588</v>
      </c>
      <c r="H106" s="28">
        <f t="shared" si="14"/>
        <v>686</v>
      </c>
      <c r="J106" s="86"/>
    </row>
    <row r="107" spans="3:10" ht="12" customHeight="1">
      <c r="C107" s="13" t="s">
        <v>47</v>
      </c>
      <c r="D107" s="30" t="s">
        <v>189</v>
      </c>
      <c r="E107" s="28">
        <v>536</v>
      </c>
      <c r="F107" s="28">
        <f t="shared" si="12"/>
        <v>589.6</v>
      </c>
      <c r="G107" s="28">
        <f t="shared" si="13"/>
        <v>643.2</v>
      </c>
      <c r="H107" s="28">
        <f t="shared" si="14"/>
        <v>750.4</v>
      </c>
      <c r="J107" s="86"/>
    </row>
    <row r="108" spans="3:10" ht="12" customHeight="1">
      <c r="C108" s="13" t="s">
        <v>33</v>
      </c>
      <c r="D108" s="30" t="s">
        <v>190</v>
      </c>
      <c r="E108" s="28">
        <v>558</v>
      </c>
      <c r="F108" s="28">
        <f t="shared" si="12"/>
        <v>613.8000000000001</v>
      </c>
      <c r="G108" s="28">
        <f t="shared" si="13"/>
        <v>669.6</v>
      </c>
      <c r="H108" s="28">
        <f t="shared" si="14"/>
        <v>781.2</v>
      </c>
      <c r="J108" s="86"/>
    </row>
    <row r="109" spans="3:8" ht="12" customHeight="1">
      <c r="C109" s="34" t="s">
        <v>279</v>
      </c>
      <c r="D109" s="38" t="s">
        <v>280</v>
      </c>
      <c r="E109" s="22"/>
      <c r="F109" s="39"/>
      <c r="G109" s="39"/>
      <c r="H109" s="33"/>
    </row>
    <row r="110" spans="3:8" ht="12" customHeight="1">
      <c r="C110" s="14"/>
      <c r="D110" s="38" t="s">
        <v>347</v>
      </c>
      <c r="E110" s="22"/>
      <c r="F110" s="39"/>
      <c r="G110" s="39"/>
      <c r="H110" s="33"/>
    </row>
    <row r="111" spans="3:8" ht="12" customHeight="1">
      <c r="C111" s="24" t="s">
        <v>231</v>
      </c>
      <c r="D111" s="25" t="s">
        <v>66</v>
      </c>
      <c r="E111" s="26" t="s">
        <v>0</v>
      </c>
      <c r="F111" s="26" t="s">
        <v>1</v>
      </c>
      <c r="G111" s="26" t="s">
        <v>2</v>
      </c>
      <c r="H111" s="26" t="s">
        <v>3</v>
      </c>
    </row>
    <row r="112" spans="3:10" ht="12" customHeight="1">
      <c r="C112" s="13" t="s">
        <v>228</v>
      </c>
      <c r="D112" s="30" t="s">
        <v>232</v>
      </c>
      <c r="E112" s="28">
        <v>164</v>
      </c>
      <c r="F112" s="28">
        <f>CEILING(E112*1.1,0.01)</f>
        <v>180.4</v>
      </c>
      <c r="G112" s="28">
        <f>CEILING(E112*1.2,0.01)</f>
        <v>196.8</v>
      </c>
      <c r="H112" s="28">
        <f>CEILING(E112*1.4,0.01)</f>
        <v>229.6</v>
      </c>
      <c r="J112" s="86"/>
    </row>
    <row r="113" spans="3:10" ht="12" customHeight="1">
      <c r="C113" s="13" t="s">
        <v>229</v>
      </c>
      <c r="D113" s="30" t="s">
        <v>233</v>
      </c>
      <c r="E113" s="28">
        <v>30</v>
      </c>
      <c r="F113" s="28">
        <f>CEILING(E113*1.1,0.01)</f>
        <v>33</v>
      </c>
      <c r="G113" s="28">
        <f>CEILING(E113*1.2,0.01)</f>
        <v>36</v>
      </c>
      <c r="H113" s="28">
        <f>CEILING(E113*1.4,0.01)</f>
        <v>42</v>
      </c>
      <c r="J113" s="86"/>
    </row>
    <row r="114" spans="3:10" ht="12" customHeight="1">
      <c r="C114" s="13" t="s">
        <v>230</v>
      </c>
      <c r="D114" s="30" t="s">
        <v>234</v>
      </c>
      <c r="E114" s="28">
        <v>30</v>
      </c>
      <c r="F114" s="28">
        <f>CEILING(E114*1.1,0.01)</f>
        <v>33</v>
      </c>
      <c r="G114" s="28">
        <f>CEILING(E114*1.2,0.01)</f>
        <v>36</v>
      </c>
      <c r="H114" s="28">
        <f>CEILING(E114*1.4,0.01)</f>
        <v>42</v>
      </c>
      <c r="J114" s="86"/>
    </row>
    <row r="115" spans="3:8" ht="12" customHeight="1">
      <c r="C115" s="14"/>
      <c r="D115" s="23"/>
      <c r="E115" s="40"/>
      <c r="F115" s="39"/>
      <c r="G115" s="39"/>
      <c r="H115" s="33"/>
    </row>
    <row r="116" spans="3:8" ht="12" customHeight="1">
      <c r="C116" s="485" t="s">
        <v>235</v>
      </c>
      <c r="D116" s="485"/>
      <c r="E116" s="485"/>
      <c r="F116" s="485"/>
      <c r="G116" s="485"/>
      <c r="H116" s="485"/>
    </row>
    <row r="117" spans="3:8" ht="12" customHeight="1">
      <c r="C117" s="24" t="s">
        <v>236</v>
      </c>
      <c r="D117" s="25" t="s">
        <v>66</v>
      </c>
      <c r="E117" s="26" t="s">
        <v>0</v>
      </c>
      <c r="F117" s="26" t="s">
        <v>1</v>
      </c>
      <c r="G117" s="26" t="s">
        <v>2</v>
      </c>
      <c r="H117" s="26" t="s">
        <v>3</v>
      </c>
    </row>
    <row r="118" spans="3:10" ht="12" customHeight="1">
      <c r="C118" s="13" t="s">
        <v>237</v>
      </c>
      <c r="D118" s="30" t="s">
        <v>240</v>
      </c>
      <c r="E118" s="28">
        <v>309</v>
      </c>
      <c r="F118" s="28">
        <f>CEILING(E118*1.1,0.01)</f>
        <v>339.90000000000003</v>
      </c>
      <c r="G118" s="28">
        <f>CEILING(E118*1.2,0.01)</f>
        <v>370.8</v>
      </c>
      <c r="H118" s="28">
        <f>CEILING(E118*1.4,0.01)</f>
        <v>432.6</v>
      </c>
      <c r="J118" s="86"/>
    </row>
    <row r="119" spans="3:10" ht="12" customHeight="1">
      <c r="C119" s="13" t="s">
        <v>238</v>
      </c>
      <c r="D119" s="30" t="s">
        <v>241</v>
      </c>
      <c r="E119" s="28">
        <v>358</v>
      </c>
      <c r="F119" s="28">
        <f>CEILING(E119*1.1,0.01)</f>
        <v>393.8</v>
      </c>
      <c r="G119" s="28">
        <f>CEILING(E119*1.2,0.01)</f>
        <v>429.6</v>
      </c>
      <c r="H119" s="28">
        <f>CEILING(E119*1.4,0.01)</f>
        <v>501.2</v>
      </c>
      <c r="J119" s="86"/>
    </row>
    <row r="120" spans="3:10" ht="12" customHeight="1">
      <c r="C120" s="13" t="s">
        <v>239</v>
      </c>
      <c r="D120" s="30" t="s">
        <v>242</v>
      </c>
      <c r="E120" s="28">
        <v>465</v>
      </c>
      <c r="F120" s="28">
        <f>CEILING(E120*1.1,0.01)</f>
        <v>511.5</v>
      </c>
      <c r="G120" s="28">
        <f>CEILING(E120*1.2,0.01)</f>
        <v>558</v>
      </c>
      <c r="H120" s="28">
        <f>CEILING(E120*1.4,0.01)</f>
        <v>651</v>
      </c>
      <c r="J120" s="86"/>
    </row>
    <row r="121" spans="3:8" ht="12" customHeight="1">
      <c r="C121" s="485" t="s">
        <v>50</v>
      </c>
      <c r="D121" s="485"/>
      <c r="E121" s="485"/>
      <c r="F121" s="485"/>
      <c r="G121" s="485"/>
      <c r="H121" s="485"/>
    </row>
    <row r="122" spans="3:8" ht="12" customHeight="1">
      <c r="C122" s="24" t="s">
        <v>365</v>
      </c>
      <c r="D122" s="25" t="s">
        <v>66</v>
      </c>
      <c r="E122" s="26" t="s">
        <v>0</v>
      </c>
      <c r="F122" s="26" t="s">
        <v>1</v>
      </c>
      <c r="G122" s="26" t="s">
        <v>2</v>
      </c>
      <c r="H122" s="26" t="s">
        <v>3</v>
      </c>
    </row>
    <row r="123" spans="3:10" ht="12" customHeight="1">
      <c r="C123" s="13" t="s">
        <v>154</v>
      </c>
      <c r="D123" s="30" t="s">
        <v>155</v>
      </c>
      <c r="E123" s="28">
        <v>2040</v>
      </c>
      <c r="F123" s="28">
        <f>+CEILING(E123*1.1,1)</f>
        <v>2244</v>
      </c>
      <c r="G123" s="28">
        <f>+CEILING(E123*1.2,1)</f>
        <v>2448</v>
      </c>
      <c r="H123" s="28">
        <f>+CEILING(E123*1.4,1)</f>
        <v>2856</v>
      </c>
      <c r="J123" s="86"/>
    </row>
    <row r="124" spans="3:10" ht="12" customHeight="1">
      <c r="C124" s="13" t="s">
        <v>361</v>
      </c>
      <c r="D124" s="30" t="s">
        <v>363</v>
      </c>
      <c r="E124" s="28">
        <v>3508</v>
      </c>
      <c r="F124" s="28">
        <f>+CEILING(E124*1.1,1)</f>
        <v>3859</v>
      </c>
      <c r="G124" s="28">
        <f>+CEILING(E124*1.2,1)</f>
        <v>4210</v>
      </c>
      <c r="H124" s="28">
        <f>+CEILING(E124*1.4,1)</f>
        <v>4912</v>
      </c>
      <c r="J124" s="86"/>
    </row>
    <row r="125" spans="3:10" ht="12" customHeight="1">
      <c r="C125" s="13" t="s">
        <v>362</v>
      </c>
      <c r="D125" s="30" t="s">
        <v>364</v>
      </c>
      <c r="E125" s="28">
        <v>3508</v>
      </c>
      <c r="F125" s="28">
        <f>+CEILING(E125*1.1,1)</f>
        <v>3859</v>
      </c>
      <c r="G125" s="28">
        <f>+CEILING(E125*1.2,1)</f>
        <v>4210</v>
      </c>
      <c r="H125" s="28">
        <f>+CEILING(E125*1.4,1)</f>
        <v>4912</v>
      </c>
      <c r="J125" s="86"/>
    </row>
    <row r="126" spans="3:8" ht="12" customHeight="1">
      <c r="C126" s="29"/>
      <c r="D126" s="23"/>
      <c r="E126" s="22"/>
      <c r="F126" s="22"/>
      <c r="G126" s="22"/>
      <c r="H126" s="22"/>
    </row>
    <row r="127" spans="3:8" ht="12" customHeight="1">
      <c r="C127" s="24" t="s">
        <v>58</v>
      </c>
      <c r="D127" s="25" t="s">
        <v>66</v>
      </c>
      <c r="E127" s="26" t="s">
        <v>0</v>
      </c>
      <c r="F127" s="26" t="s">
        <v>1</v>
      </c>
      <c r="G127" s="26" t="s">
        <v>2</v>
      </c>
      <c r="H127" s="26" t="s">
        <v>3</v>
      </c>
    </row>
    <row r="128" spans="3:10" ht="12" customHeight="1">
      <c r="C128" s="13" t="s">
        <v>160</v>
      </c>
      <c r="D128" s="30" t="s">
        <v>156</v>
      </c>
      <c r="E128" s="28">
        <v>163</v>
      </c>
      <c r="F128" s="28">
        <f>+CEILING(E128*1.1,1)</f>
        <v>180</v>
      </c>
      <c r="G128" s="28">
        <f>+CEILING(E128*1.2,1)</f>
        <v>196</v>
      </c>
      <c r="H128" s="28">
        <f>+CEILING(E128*1.4,1)</f>
        <v>229</v>
      </c>
      <c r="J128" s="86"/>
    </row>
    <row r="129" spans="3:10" ht="12" customHeight="1">
      <c r="C129" s="13" t="s">
        <v>76</v>
      </c>
      <c r="D129" s="30" t="s">
        <v>157</v>
      </c>
      <c r="E129" s="28">
        <v>268</v>
      </c>
      <c r="F129" s="28">
        <f>+CEILING(E129*1.1,1)</f>
        <v>295</v>
      </c>
      <c r="G129" s="28">
        <f>+CEILING(E129*1.2,1)</f>
        <v>322</v>
      </c>
      <c r="H129" s="28">
        <f>+CEILING(E129*1.4,1)</f>
        <v>376</v>
      </c>
      <c r="J129" s="86"/>
    </row>
    <row r="130" spans="3:10" ht="12" customHeight="1">
      <c r="C130" s="13" t="s">
        <v>161</v>
      </c>
      <c r="D130" s="30" t="s">
        <v>158</v>
      </c>
      <c r="E130" s="28">
        <v>332</v>
      </c>
      <c r="F130" s="28">
        <f>+CEILING(E130*1.1,1)</f>
        <v>366</v>
      </c>
      <c r="G130" s="28">
        <f>+CEILING(E130*1.2,1)</f>
        <v>399</v>
      </c>
      <c r="H130" s="28">
        <f>+CEILING(E130*1.4,1)</f>
        <v>465</v>
      </c>
      <c r="J130" s="86"/>
    </row>
    <row r="131" spans="3:10" ht="12" customHeight="1">
      <c r="C131" s="13" t="s">
        <v>75</v>
      </c>
      <c r="D131" s="30" t="s">
        <v>159</v>
      </c>
      <c r="E131" s="28">
        <v>469</v>
      </c>
      <c r="F131" s="28">
        <f>+CEILING(E131*1.1,1)</f>
        <v>516</v>
      </c>
      <c r="G131" s="28">
        <f>+CEILING(E131*1.2,1)</f>
        <v>563</v>
      </c>
      <c r="H131" s="28">
        <f>+CEILING(E131*1.4,1)</f>
        <v>657</v>
      </c>
      <c r="J131" s="86"/>
    </row>
    <row r="132" spans="3:8" ht="12" customHeight="1">
      <c r="C132" s="14"/>
      <c r="D132" s="23"/>
      <c r="E132" s="40"/>
      <c r="F132" s="39"/>
      <c r="G132" s="39"/>
      <c r="H132" s="33"/>
    </row>
    <row r="133" spans="3:8" ht="12" customHeight="1">
      <c r="C133" s="485" t="s">
        <v>338</v>
      </c>
      <c r="D133" s="485"/>
      <c r="E133" s="485"/>
      <c r="F133" s="485"/>
      <c r="G133" s="485"/>
      <c r="H133" s="485"/>
    </row>
    <row r="134" spans="3:8" ht="12" customHeight="1">
      <c r="C134" s="24" t="s">
        <v>243</v>
      </c>
      <c r="D134" s="25" t="s">
        <v>66</v>
      </c>
      <c r="E134" s="26" t="s">
        <v>0</v>
      </c>
      <c r="F134" s="26" t="s">
        <v>1</v>
      </c>
      <c r="G134" s="26" t="s">
        <v>2</v>
      </c>
      <c r="H134" s="26" t="s">
        <v>3</v>
      </c>
    </row>
    <row r="135" spans="3:10" ht="12" customHeight="1">
      <c r="C135" s="13" t="s">
        <v>281</v>
      </c>
      <c r="D135" s="30" t="s">
        <v>244</v>
      </c>
      <c r="E135" s="28">
        <v>897</v>
      </c>
      <c r="F135" s="28">
        <f>CEILING(E135*1.1,0.01)</f>
        <v>986.7</v>
      </c>
      <c r="G135" s="28">
        <f>CEILING(E135*1.2,0.01)</f>
        <v>1076.4</v>
      </c>
      <c r="H135" s="28">
        <f>CEILING(E135*1.4,0.01)</f>
        <v>1255.8</v>
      </c>
      <c r="J135" s="86"/>
    </row>
    <row r="136" spans="3:10" ht="12" customHeight="1">
      <c r="C136" s="13" t="s">
        <v>311</v>
      </c>
      <c r="D136" s="30" t="s">
        <v>245</v>
      </c>
      <c r="E136" s="28">
        <v>982</v>
      </c>
      <c r="F136" s="28">
        <f>CEILING(E136*1.1,0.01)</f>
        <v>1080.2</v>
      </c>
      <c r="G136" s="28">
        <f>CEILING(E136*1.2,0.01)</f>
        <v>1178.4</v>
      </c>
      <c r="H136" s="28">
        <f>CEILING(E136*1.4,0.01)</f>
        <v>1374.8</v>
      </c>
      <c r="J136" s="86"/>
    </row>
    <row r="137" spans="3:10" ht="12" customHeight="1">
      <c r="C137" s="13" t="s">
        <v>337</v>
      </c>
      <c r="D137" s="30" t="s">
        <v>336</v>
      </c>
      <c r="E137" s="28">
        <v>3254</v>
      </c>
      <c r="F137" s="28">
        <f>CEILING(E137*1.1,0.01)</f>
        <v>3579.4</v>
      </c>
      <c r="G137" s="28">
        <f>CEILING(E137*1.2,0.01)</f>
        <v>3904.8</v>
      </c>
      <c r="H137" s="28">
        <f>CEILING(E137*1.4,0.01)</f>
        <v>4555.6</v>
      </c>
      <c r="J137" s="86"/>
    </row>
    <row r="138" spans="3:8" ht="12" customHeight="1">
      <c r="C138" s="485" t="s">
        <v>22</v>
      </c>
      <c r="D138" s="485"/>
      <c r="E138" s="485"/>
      <c r="F138" s="485"/>
      <c r="G138" s="485"/>
      <c r="H138" s="485"/>
    </row>
    <row r="139" spans="3:8" ht="12" customHeight="1">
      <c r="C139" s="22" t="s">
        <v>282</v>
      </c>
      <c r="D139" s="23"/>
      <c r="E139" s="22"/>
      <c r="F139" s="22"/>
      <c r="G139" s="22"/>
      <c r="H139" s="22"/>
    </row>
    <row r="140" spans="3:8" ht="12" customHeight="1">
      <c r="C140" s="41" t="s">
        <v>283</v>
      </c>
      <c r="D140" s="42"/>
      <c r="E140" s="41"/>
      <c r="F140" s="41"/>
      <c r="G140" s="41"/>
      <c r="H140" s="43" t="s">
        <v>284</v>
      </c>
    </row>
    <row r="141" spans="3:8" ht="12" customHeight="1">
      <c r="C141" s="44" t="s">
        <v>305</v>
      </c>
      <c r="D141" s="45"/>
      <c r="E141" s="44" t="s">
        <v>306</v>
      </c>
      <c r="F141" s="22"/>
      <c r="G141" s="22"/>
      <c r="H141" s="22"/>
    </row>
    <row r="142" spans="3:8" ht="12" customHeight="1">
      <c r="C142" s="44" t="s">
        <v>285</v>
      </c>
      <c r="D142" s="45"/>
      <c r="E142" s="44" t="s">
        <v>307</v>
      </c>
      <c r="F142" s="22"/>
      <c r="G142" s="22"/>
      <c r="H142" s="22"/>
    </row>
    <row r="143" spans="3:8" ht="21" customHeight="1">
      <c r="C143" s="16"/>
      <c r="D143" s="17"/>
      <c r="E143" s="16"/>
      <c r="F143" s="16"/>
      <c r="G143" s="16"/>
      <c r="H143" s="18" t="s">
        <v>29</v>
      </c>
    </row>
    <row r="144" spans="3:8" ht="9.75" customHeight="1">
      <c r="C144" s="16"/>
      <c r="D144" s="17"/>
      <c r="E144" s="16"/>
      <c r="F144" s="16"/>
      <c r="G144" s="16"/>
      <c r="H144" s="19" t="str">
        <f>H3</f>
        <v>platný od 1.1.2012</v>
      </c>
    </row>
    <row r="145" spans="3:8" ht="24.75" customHeight="1">
      <c r="C145" s="498" t="s">
        <v>358</v>
      </c>
      <c r="D145" s="496"/>
      <c r="E145" s="496"/>
      <c r="F145" s="495" t="s">
        <v>269</v>
      </c>
      <c r="G145" s="496"/>
      <c r="H145" s="496"/>
    </row>
    <row r="146" ht="14.25" customHeight="1"/>
    <row r="147" spans="3:8" ht="13.5" customHeight="1">
      <c r="C147" s="493" t="s">
        <v>263</v>
      </c>
      <c r="D147" s="493"/>
      <c r="E147" s="493"/>
      <c r="F147" s="493"/>
      <c r="G147" s="20"/>
      <c r="H147" s="20"/>
    </row>
    <row r="148" spans="3:8" ht="13.5" customHeight="1">
      <c r="C148" s="24" t="s">
        <v>23</v>
      </c>
      <c r="D148" s="25" t="s">
        <v>66</v>
      </c>
      <c r="E148" s="26" t="s">
        <v>0</v>
      </c>
      <c r="F148" s="26" t="s">
        <v>1</v>
      </c>
      <c r="G148" s="10"/>
      <c r="H148" s="20"/>
    </row>
    <row r="149" spans="3:8" ht="13.5" customHeight="1">
      <c r="C149" s="13" t="s">
        <v>286</v>
      </c>
      <c r="D149" s="30" t="s">
        <v>117</v>
      </c>
      <c r="E149" s="28">
        <v>5725</v>
      </c>
      <c r="F149" s="28">
        <f>+CEILING(E149*1.17,1)</f>
        <v>6699</v>
      </c>
      <c r="G149" s="12"/>
      <c r="H149" s="20"/>
    </row>
    <row r="150" spans="3:8" ht="13.5" customHeight="1">
      <c r="C150" s="13" t="s">
        <v>312</v>
      </c>
      <c r="D150" s="30" t="s">
        <v>119</v>
      </c>
      <c r="E150" s="28">
        <v>6066</v>
      </c>
      <c r="F150" s="28">
        <f>+CEILING(E150*1.17,1)</f>
        <v>7098</v>
      </c>
      <c r="G150" s="87"/>
      <c r="H150" s="20"/>
    </row>
    <row r="151" spans="3:8" ht="13.5" customHeight="1">
      <c r="C151" s="13" t="s">
        <v>287</v>
      </c>
      <c r="D151" s="30" t="s">
        <v>118</v>
      </c>
      <c r="E151" s="28">
        <v>6478</v>
      </c>
      <c r="F151" s="28">
        <f>+CEILING(E151*1.17,1)</f>
        <v>7580</v>
      </c>
      <c r="G151" s="87"/>
      <c r="H151" s="20"/>
    </row>
    <row r="152" spans="3:8" ht="13.5" customHeight="1">
      <c r="C152" s="13" t="s">
        <v>313</v>
      </c>
      <c r="D152" s="30" t="s">
        <v>120</v>
      </c>
      <c r="E152" s="28">
        <v>6816</v>
      </c>
      <c r="F152" s="28">
        <f>+CEILING(E152*1.17,1)</f>
        <v>7975</v>
      </c>
      <c r="G152" s="87"/>
      <c r="H152" s="20"/>
    </row>
    <row r="153" spans="3:8" ht="13.5" customHeight="1">
      <c r="C153" s="31"/>
      <c r="D153" s="32"/>
      <c r="E153" s="33"/>
      <c r="F153" s="33"/>
      <c r="G153" s="87"/>
      <c r="H153" s="87"/>
    </row>
    <row r="154" spans="3:8" ht="13.5" customHeight="1">
      <c r="C154" s="24" t="s">
        <v>30</v>
      </c>
      <c r="D154" s="25" t="s">
        <v>66</v>
      </c>
      <c r="E154" s="26" t="s">
        <v>0</v>
      </c>
      <c r="F154" s="26" t="s">
        <v>1</v>
      </c>
      <c r="G154" s="87"/>
      <c r="H154" s="87"/>
    </row>
    <row r="155" spans="3:10" ht="13.5" customHeight="1">
      <c r="C155" s="13" t="s">
        <v>289</v>
      </c>
      <c r="D155" s="30" t="s">
        <v>121</v>
      </c>
      <c r="E155" s="28">
        <v>9683</v>
      </c>
      <c r="F155" s="28">
        <f>+CEILING(E155*1.17,1)</f>
        <v>11330</v>
      </c>
      <c r="G155" s="87"/>
      <c r="H155" s="87"/>
      <c r="J155" s="86"/>
    </row>
    <row r="156" spans="3:10" ht="13.5" customHeight="1">
      <c r="C156" s="13" t="s">
        <v>312</v>
      </c>
      <c r="D156" s="30" t="s">
        <v>122</v>
      </c>
      <c r="E156" s="28">
        <v>10038</v>
      </c>
      <c r="F156" s="28">
        <f>+CEILING(E156*1.17,1)</f>
        <v>11745</v>
      </c>
      <c r="G156" s="87"/>
      <c r="H156" s="87"/>
      <c r="J156" s="86"/>
    </row>
    <row r="157" spans="3:10" ht="13.5" customHeight="1">
      <c r="C157" s="13" t="s">
        <v>290</v>
      </c>
      <c r="D157" s="30" t="s">
        <v>123</v>
      </c>
      <c r="E157" s="28">
        <v>10864</v>
      </c>
      <c r="F157" s="28">
        <f>+CEILING(E157*1.17,1)</f>
        <v>12711</v>
      </c>
      <c r="G157" s="87"/>
      <c r="H157" s="87"/>
      <c r="J157" s="86"/>
    </row>
    <row r="158" spans="3:10" ht="13.5" customHeight="1">
      <c r="C158" s="13" t="s">
        <v>312</v>
      </c>
      <c r="D158" s="30" t="s">
        <v>124</v>
      </c>
      <c r="E158" s="28">
        <v>11220</v>
      </c>
      <c r="F158" s="28">
        <f>+CEILING(E158*1.17,1)</f>
        <v>13128</v>
      </c>
      <c r="G158" s="87"/>
      <c r="H158" s="87"/>
      <c r="J158" s="86"/>
    </row>
    <row r="159" spans="3:8" ht="13.5" customHeight="1">
      <c r="C159" s="22"/>
      <c r="D159" s="23"/>
      <c r="E159" s="22"/>
      <c r="F159" s="22"/>
      <c r="G159" s="87"/>
      <c r="H159" s="87"/>
    </row>
    <row r="160" spans="3:8" ht="13.5" customHeight="1">
      <c r="C160" s="493" t="s">
        <v>265</v>
      </c>
      <c r="D160" s="493"/>
      <c r="E160" s="493"/>
      <c r="F160" s="493"/>
      <c r="G160" s="87"/>
      <c r="H160" s="87"/>
    </row>
    <row r="161" spans="3:8" ht="13.5" customHeight="1">
      <c r="C161" s="24" t="s">
        <v>202</v>
      </c>
      <c r="D161" s="25" t="s">
        <v>66</v>
      </c>
      <c r="E161" s="26" t="s">
        <v>0</v>
      </c>
      <c r="F161" s="26" t="s">
        <v>1</v>
      </c>
      <c r="G161" s="87"/>
      <c r="H161" s="87"/>
    </row>
    <row r="162" spans="3:10" ht="13.5" customHeight="1">
      <c r="C162" s="13" t="s">
        <v>291</v>
      </c>
      <c r="D162" s="30" t="s">
        <v>217</v>
      </c>
      <c r="E162" s="28">
        <v>14450</v>
      </c>
      <c r="F162" s="28">
        <f aca="true" t="shared" si="15" ref="F162:F169">+CEILING(E162*1.17,1)</f>
        <v>16907</v>
      </c>
      <c r="G162" s="87"/>
      <c r="H162" s="87"/>
      <c r="J162" s="86"/>
    </row>
    <row r="163" spans="3:10" ht="13.5" customHeight="1">
      <c r="C163" s="13" t="s">
        <v>314</v>
      </c>
      <c r="D163" s="30" t="s">
        <v>218</v>
      </c>
      <c r="E163" s="28">
        <v>14753</v>
      </c>
      <c r="F163" s="28">
        <f t="shared" si="15"/>
        <v>17262</v>
      </c>
      <c r="G163" s="87"/>
      <c r="H163" s="87"/>
      <c r="J163" s="86"/>
    </row>
    <row r="164" spans="3:10" ht="13.5" customHeight="1">
      <c r="C164" s="13" t="s">
        <v>292</v>
      </c>
      <c r="D164" s="30" t="s">
        <v>219</v>
      </c>
      <c r="E164" s="28">
        <v>15276</v>
      </c>
      <c r="F164" s="28">
        <f t="shared" si="15"/>
        <v>17873</v>
      </c>
      <c r="G164" s="87"/>
      <c r="H164" s="87"/>
      <c r="J164" s="86"/>
    </row>
    <row r="165" spans="3:10" ht="13.5" customHeight="1">
      <c r="C165" s="13" t="s">
        <v>314</v>
      </c>
      <c r="D165" s="30" t="s">
        <v>360</v>
      </c>
      <c r="E165" s="28">
        <v>15663</v>
      </c>
      <c r="F165" s="28">
        <f t="shared" si="15"/>
        <v>18326</v>
      </c>
      <c r="G165" s="87"/>
      <c r="H165" s="87"/>
      <c r="J165" s="86"/>
    </row>
    <row r="166" spans="3:10" ht="13.5" customHeight="1">
      <c r="C166" s="13" t="s">
        <v>293</v>
      </c>
      <c r="D166" s="30" t="s">
        <v>220</v>
      </c>
      <c r="E166" s="28">
        <v>14674</v>
      </c>
      <c r="F166" s="28">
        <f t="shared" si="15"/>
        <v>17169</v>
      </c>
      <c r="G166" s="87"/>
      <c r="H166" s="87"/>
      <c r="J166" s="86"/>
    </row>
    <row r="167" spans="3:10" ht="13.5" customHeight="1">
      <c r="C167" s="13" t="s">
        <v>288</v>
      </c>
      <c r="D167" s="30" t="s">
        <v>221</v>
      </c>
      <c r="E167" s="28">
        <v>14977</v>
      </c>
      <c r="F167" s="28">
        <f t="shared" si="15"/>
        <v>17524</v>
      </c>
      <c r="G167" s="87"/>
      <c r="H167" s="87"/>
      <c r="J167" s="86"/>
    </row>
    <row r="168" spans="3:10" ht="13.5" customHeight="1">
      <c r="C168" s="13" t="s">
        <v>294</v>
      </c>
      <c r="D168" s="30" t="s">
        <v>222</v>
      </c>
      <c r="E168" s="28">
        <v>15514</v>
      </c>
      <c r="F168" s="28">
        <f t="shared" si="15"/>
        <v>18152</v>
      </c>
      <c r="G168" s="87"/>
      <c r="H168" s="87"/>
      <c r="J168" s="86"/>
    </row>
    <row r="169" spans="3:10" ht="13.5" customHeight="1">
      <c r="C169" s="13" t="s">
        <v>288</v>
      </c>
      <c r="D169" s="30" t="s">
        <v>223</v>
      </c>
      <c r="E169" s="28">
        <v>15901</v>
      </c>
      <c r="F169" s="28">
        <f t="shared" si="15"/>
        <v>18605</v>
      </c>
      <c r="G169" s="87"/>
      <c r="H169" s="87"/>
      <c r="J169" s="86"/>
    </row>
    <row r="170" spans="3:10" ht="13.5" customHeight="1">
      <c r="C170" s="14"/>
      <c r="D170" s="32"/>
      <c r="E170" s="33"/>
      <c r="F170" s="33"/>
      <c r="G170" s="87"/>
      <c r="H170" s="87"/>
      <c r="J170" s="86"/>
    </row>
    <row r="171" spans="3:10" ht="13.5" customHeight="1">
      <c r="C171" s="24" t="s">
        <v>197</v>
      </c>
      <c r="D171" s="25" t="s">
        <v>66</v>
      </c>
      <c r="E171" s="26" t="s">
        <v>0</v>
      </c>
      <c r="F171" s="26" t="s">
        <v>1</v>
      </c>
      <c r="G171" s="87"/>
      <c r="H171" s="87"/>
      <c r="J171" s="86"/>
    </row>
    <row r="172" spans="3:10" ht="13.5" customHeight="1">
      <c r="C172" s="13" t="s">
        <v>295</v>
      </c>
      <c r="D172" s="30" t="s">
        <v>224</v>
      </c>
      <c r="E172" s="28">
        <v>21312</v>
      </c>
      <c r="F172" s="28">
        <f>+CEILING(E172*1.17,1)</f>
        <v>24936</v>
      </c>
      <c r="G172" s="87"/>
      <c r="H172" s="87"/>
      <c r="J172" s="86"/>
    </row>
    <row r="173" spans="3:10" ht="13.5" customHeight="1">
      <c r="C173" s="13" t="s">
        <v>314</v>
      </c>
      <c r="D173" s="30" t="s">
        <v>225</v>
      </c>
      <c r="E173" s="28">
        <v>21664</v>
      </c>
      <c r="F173" s="28">
        <f>+CEILING(E173*1.17,1)</f>
        <v>25347</v>
      </c>
      <c r="G173" s="87"/>
      <c r="H173" s="87"/>
      <c r="J173" s="86"/>
    </row>
    <row r="174" spans="3:10" ht="13.5" customHeight="1">
      <c r="C174" s="13" t="s">
        <v>296</v>
      </c>
      <c r="D174" s="30" t="s">
        <v>226</v>
      </c>
      <c r="E174" s="28">
        <v>22493</v>
      </c>
      <c r="F174" s="28">
        <f>+CEILING(E174*1.17,1)</f>
        <v>26317</v>
      </c>
      <c r="G174" s="87"/>
      <c r="H174" s="87"/>
      <c r="J174" s="86"/>
    </row>
    <row r="175" spans="3:10" ht="13.5" customHeight="1">
      <c r="C175" s="13" t="s">
        <v>274</v>
      </c>
      <c r="D175" s="30" t="s">
        <v>227</v>
      </c>
      <c r="E175" s="28">
        <v>22846</v>
      </c>
      <c r="F175" s="28">
        <f>+CEILING(E175*1.17,1)</f>
        <v>26730</v>
      </c>
      <c r="G175" s="87"/>
      <c r="H175" s="87"/>
      <c r="J175" s="86"/>
    </row>
    <row r="176" spans="3:8" ht="13.5" customHeight="1">
      <c r="C176" s="14"/>
      <c r="D176" s="32"/>
      <c r="E176" s="33"/>
      <c r="F176" s="33"/>
      <c r="G176" s="87"/>
      <c r="H176" s="87"/>
    </row>
    <row r="177" spans="3:8" ht="13.5" customHeight="1">
      <c r="C177" s="24" t="s">
        <v>250</v>
      </c>
      <c r="D177" s="25" t="s">
        <v>66</v>
      </c>
      <c r="E177" s="26" t="s">
        <v>0</v>
      </c>
      <c r="F177" s="26" t="s">
        <v>1</v>
      </c>
      <c r="G177" s="87"/>
      <c r="H177" s="87"/>
    </row>
    <row r="178" spans="3:10" ht="13.5" customHeight="1">
      <c r="C178" s="13" t="s">
        <v>260</v>
      </c>
      <c r="D178" s="30" t="s">
        <v>255</v>
      </c>
      <c r="E178" s="28">
        <v>7049</v>
      </c>
      <c r="F178" s="28">
        <f>+CEILING(E178*1.17,1)</f>
        <v>8248</v>
      </c>
      <c r="G178" s="87"/>
      <c r="H178" s="87"/>
      <c r="J178" s="86"/>
    </row>
    <row r="179" spans="3:8" ht="13.5" customHeight="1">
      <c r="C179" s="47" t="s">
        <v>297</v>
      </c>
      <c r="D179" s="32"/>
      <c r="E179" s="33"/>
      <c r="F179" s="33"/>
      <c r="G179" s="87"/>
      <c r="H179" s="87"/>
    </row>
    <row r="180" spans="3:8" ht="13.5" customHeight="1">
      <c r="C180" s="14"/>
      <c r="D180" s="32"/>
      <c r="E180" s="33"/>
      <c r="F180" s="33"/>
      <c r="G180" s="87"/>
      <c r="H180" s="87"/>
    </row>
    <row r="181" spans="3:8" ht="13.5" customHeight="1">
      <c r="C181" s="493" t="s">
        <v>266</v>
      </c>
      <c r="D181" s="493"/>
      <c r="E181" s="493"/>
      <c r="F181" s="493"/>
      <c r="G181" s="87"/>
      <c r="H181" s="87"/>
    </row>
    <row r="182" spans="3:8" ht="13.5" customHeight="1">
      <c r="C182" s="24" t="s">
        <v>201</v>
      </c>
      <c r="D182" s="25" t="s">
        <v>66</v>
      </c>
      <c r="E182" s="26" t="s">
        <v>0</v>
      </c>
      <c r="F182" s="26" t="s">
        <v>1</v>
      </c>
      <c r="G182" s="87"/>
      <c r="H182" s="87"/>
    </row>
    <row r="183" spans="3:8" ht="13.5" customHeight="1">
      <c r="C183" s="13" t="s">
        <v>298</v>
      </c>
      <c r="D183" s="30" t="s">
        <v>204</v>
      </c>
      <c r="E183" s="28">
        <v>6324</v>
      </c>
      <c r="F183" s="28">
        <f aca="true" t="shared" si="16" ref="F183:F190">+CEILING(E183*1.17,1)</f>
        <v>7400</v>
      </c>
      <c r="G183" s="87"/>
      <c r="H183" s="87"/>
    </row>
    <row r="184" spans="3:8" ht="13.5" customHeight="1">
      <c r="C184" s="13" t="s">
        <v>314</v>
      </c>
      <c r="D184" s="30" t="s">
        <v>205</v>
      </c>
      <c r="E184" s="28">
        <v>6598</v>
      </c>
      <c r="F184" s="28">
        <f t="shared" si="16"/>
        <v>7720</v>
      </c>
      <c r="G184" s="87"/>
      <c r="H184" s="87"/>
    </row>
    <row r="185" spans="3:8" ht="13.5" customHeight="1">
      <c r="C185" s="13" t="s">
        <v>299</v>
      </c>
      <c r="D185" s="30" t="s">
        <v>206</v>
      </c>
      <c r="E185" s="28">
        <v>7077</v>
      </c>
      <c r="F185" s="28">
        <f t="shared" si="16"/>
        <v>8281</v>
      </c>
      <c r="G185" s="87"/>
      <c r="H185" s="87"/>
    </row>
    <row r="186" spans="3:8" ht="13.5" customHeight="1">
      <c r="C186" s="13" t="s">
        <v>314</v>
      </c>
      <c r="D186" s="30" t="s">
        <v>207</v>
      </c>
      <c r="E186" s="28">
        <v>7285</v>
      </c>
      <c r="F186" s="28">
        <f t="shared" si="16"/>
        <v>8524</v>
      </c>
      <c r="G186" s="87"/>
      <c r="H186" s="87"/>
    </row>
    <row r="187" spans="3:8" ht="13.5" customHeight="1">
      <c r="C187" s="13" t="s">
        <v>300</v>
      </c>
      <c r="D187" s="30" t="s">
        <v>208</v>
      </c>
      <c r="E187" s="28">
        <v>6401</v>
      </c>
      <c r="F187" s="28">
        <f t="shared" si="16"/>
        <v>7490</v>
      </c>
      <c r="G187" s="87"/>
      <c r="H187" s="87"/>
    </row>
    <row r="188" spans="3:8" ht="13.5" customHeight="1">
      <c r="C188" s="13" t="s">
        <v>288</v>
      </c>
      <c r="D188" s="30" t="s">
        <v>209</v>
      </c>
      <c r="E188" s="28">
        <v>6671</v>
      </c>
      <c r="F188" s="28">
        <f t="shared" si="16"/>
        <v>7806</v>
      </c>
      <c r="G188" s="87"/>
      <c r="H188" s="87"/>
    </row>
    <row r="189" spans="3:8" ht="13.5" customHeight="1">
      <c r="C189" s="13" t="s">
        <v>301</v>
      </c>
      <c r="D189" s="30" t="s">
        <v>210</v>
      </c>
      <c r="E189" s="28">
        <v>7151</v>
      </c>
      <c r="F189" s="28">
        <f t="shared" si="16"/>
        <v>8367</v>
      </c>
      <c r="G189" s="87"/>
      <c r="H189" s="87"/>
    </row>
    <row r="190" spans="3:8" ht="13.5" customHeight="1">
      <c r="C190" s="13" t="s">
        <v>288</v>
      </c>
      <c r="D190" s="30" t="s">
        <v>211</v>
      </c>
      <c r="E190" s="28">
        <v>7497</v>
      </c>
      <c r="F190" s="28">
        <f t="shared" si="16"/>
        <v>8772</v>
      </c>
      <c r="G190" s="87"/>
      <c r="H190" s="87"/>
    </row>
    <row r="191" spans="3:8" ht="13.5" customHeight="1">
      <c r="C191" s="14"/>
      <c r="D191" s="32"/>
      <c r="E191" s="33"/>
      <c r="F191" s="33"/>
      <c r="G191" s="87"/>
      <c r="H191" s="87"/>
    </row>
    <row r="192" spans="3:8" ht="13.5" customHeight="1">
      <c r="C192" s="24" t="s">
        <v>196</v>
      </c>
      <c r="D192" s="25" t="s">
        <v>66</v>
      </c>
      <c r="E192" s="26" t="s">
        <v>0</v>
      </c>
      <c r="F192" s="26" t="s">
        <v>1</v>
      </c>
      <c r="G192" s="87"/>
      <c r="H192" s="87"/>
    </row>
    <row r="193" spans="3:8" ht="13.5" customHeight="1">
      <c r="C193" s="13" t="s">
        <v>302</v>
      </c>
      <c r="D193" s="30" t="s">
        <v>212</v>
      </c>
      <c r="E193" s="28">
        <v>14340</v>
      </c>
      <c r="F193" s="28">
        <f>+CEILING(E193*1.17,1)</f>
        <v>16778</v>
      </c>
      <c r="G193" s="87"/>
      <c r="H193" s="87"/>
    </row>
    <row r="194" spans="3:8" ht="13.5" customHeight="1">
      <c r="C194" s="13" t="s">
        <v>274</v>
      </c>
      <c r="D194" s="30" t="s">
        <v>213</v>
      </c>
      <c r="E194" s="28">
        <v>14692</v>
      </c>
      <c r="F194" s="28">
        <f>+CEILING(E194*1.17,1)</f>
        <v>17190</v>
      </c>
      <c r="G194" s="87"/>
      <c r="H194" s="87"/>
    </row>
    <row r="195" spans="3:8" ht="13.5" customHeight="1">
      <c r="C195" s="13" t="s">
        <v>303</v>
      </c>
      <c r="D195" s="30" t="s">
        <v>214</v>
      </c>
      <c r="E195" s="28">
        <v>15516</v>
      </c>
      <c r="F195" s="28">
        <f>+CEILING(E195*1.17,1)</f>
        <v>18154</v>
      </c>
      <c r="G195" s="87"/>
      <c r="H195" s="87"/>
    </row>
    <row r="196" spans="3:8" ht="13.5" customHeight="1">
      <c r="C196" s="13" t="s">
        <v>274</v>
      </c>
      <c r="D196" s="30" t="s">
        <v>215</v>
      </c>
      <c r="E196" s="28">
        <v>15867</v>
      </c>
      <c r="F196" s="28">
        <f>+CEILING(E196*1.17,1)</f>
        <v>18565</v>
      </c>
      <c r="G196" s="87"/>
      <c r="H196" s="87"/>
    </row>
    <row r="197" spans="3:8" ht="13.5" customHeight="1">
      <c r="C197" s="22"/>
      <c r="D197" s="22"/>
      <c r="E197" s="22"/>
      <c r="F197" s="22"/>
      <c r="G197" s="87"/>
      <c r="H197" s="87"/>
    </row>
    <row r="198" spans="3:8" ht="13.5" customHeight="1">
      <c r="C198" s="493" t="s">
        <v>62</v>
      </c>
      <c r="D198" s="493"/>
      <c r="E198" s="493"/>
      <c r="F198" s="493"/>
      <c r="G198" s="87"/>
      <c r="H198" s="87"/>
    </row>
    <row r="199" spans="3:8" ht="13.5" customHeight="1">
      <c r="C199" s="24" t="s">
        <v>200</v>
      </c>
      <c r="D199" s="25" t="s">
        <v>66</v>
      </c>
      <c r="E199" s="26" t="s">
        <v>0</v>
      </c>
      <c r="F199" s="26" t="s">
        <v>1</v>
      </c>
      <c r="G199" s="87"/>
      <c r="H199" s="87"/>
    </row>
    <row r="200" spans="3:8" ht="13.5" customHeight="1">
      <c r="C200" s="13" t="s">
        <v>63</v>
      </c>
      <c r="D200" s="30" t="s">
        <v>125</v>
      </c>
      <c r="E200" s="28">
        <v>9496</v>
      </c>
      <c r="F200" s="28">
        <f>+CEILING(E200*1.17,1)</f>
        <v>11111</v>
      </c>
      <c r="G200" s="87"/>
      <c r="H200" s="87"/>
    </row>
    <row r="201" spans="3:8" ht="13.5" customHeight="1">
      <c r="C201" s="13" t="s">
        <v>64</v>
      </c>
      <c r="D201" s="30" t="s">
        <v>126</v>
      </c>
      <c r="E201" s="28">
        <v>11923</v>
      </c>
      <c r="F201" s="28">
        <f>+CEILING(E201*1.17,1)</f>
        <v>13950</v>
      </c>
      <c r="G201" s="87"/>
      <c r="H201" s="87"/>
    </row>
    <row r="202" spans="3:8" ht="13.5" customHeight="1">
      <c r="C202" s="13" t="s">
        <v>65</v>
      </c>
      <c r="D202" s="30" t="s">
        <v>127</v>
      </c>
      <c r="E202" s="28">
        <v>14601</v>
      </c>
      <c r="F202" s="28">
        <f>+CEILING(E202*1.17,1)</f>
        <v>17084</v>
      </c>
      <c r="G202" s="87"/>
      <c r="H202" s="87"/>
    </row>
    <row r="203" spans="3:8" ht="13.5" customHeight="1">
      <c r="C203" s="14"/>
      <c r="D203" s="32"/>
      <c r="E203" s="33"/>
      <c r="F203" s="33"/>
      <c r="G203" s="87"/>
      <c r="H203" s="87"/>
    </row>
    <row r="204" spans="3:8" ht="13.5" customHeight="1">
      <c r="C204" s="493" t="s">
        <v>267</v>
      </c>
      <c r="D204" s="493"/>
      <c r="E204" s="493"/>
      <c r="F204" s="493"/>
      <c r="G204" s="87"/>
      <c r="H204" s="87"/>
    </row>
    <row r="205" spans="3:8" ht="13.5" customHeight="1">
      <c r="C205" s="24" t="s">
        <v>199</v>
      </c>
      <c r="D205" s="25" t="s">
        <v>66</v>
      </c>
      <c r="E205" s="26" t="s">
        <v>0</v>
      </c>
      <c r="F205" s="26" t="s">
        <v>1</v>
      </c>
      <c r="G205" s="87"/>
      <c r="H205" s="87"/>
    </row>
    <row r="206" spans="3:8" ht="13.5" customHeight="1">
      <c r="C206" s="13" t="s">
        <v>318</v>
      </c>
      <c r="D206" s="30" t="s">
        <v>192</v>
      </c>
      <c r="E206" s="28">
        <v>1724</v>
      </c>
      <c r="F206" s="28">
        <f>+CEILING(E206*1.17,1)</f>
        <v>2018</v>
      </c>
      <c r="G206" s="87"/>
      <c r="H206" s="87"/>
    </row>
    <row r="207" spans="3:8" ht="13.5" customHeight="1">
      <c r="C207" s="13" t="s">
        <v>319</v>
      </c>
      <c r="D207" s="30" t="s">
        <v>193</v>
      </c>
      <c r="E207" s="28">
        <v>2824</v>
      </c>
      <c r="F207" s="28">
        <f>+CEILING(E207*1.17,1)</f>
        <v>3305</v>
      </c>
      <c r="G207" s="87"/>
      <c r="H207" s="87"/>
    </row>
    <row r="208" spans="3:8" ht="13.5" customHeight="1">
      <c r="C208" s="13" t="s">
        <v>320</v>
      </c>
      <c r="D208" s="30" t="s">
        <v>321</v>
      </c>
      <c r="E208" s="28">
        <v>4219</v>
      </c>
      <c r="F208" s="28">
        <f>+CEILING(E208*1.17,1)</f>
        <v>4937</v>
      </c>
      <c r="G208" s="87"/>
      <c r="H208" s="87"/>
    </row>
    <row r="209" spans="3:8" ht="13.5" customHeight="1">
      <c r="C209" s="13" t="s">
        <v>322</v>
      </c>
      <c r="D209" s="30" t="s">
        <v>194</v>
      </c>
      <c r="E209" s="28">
        <v>3607</v>
      </c>
      <c r="F209" s="28">
        <f>+CEILING(E209*1.17,1)</f>
        <v>4221</v>
      </c>
      <c r="G209" s="87"/>
      <c r="H209" s="87"/>
    </row>
    <row r="210" spans="3:8" ht="13.5" customHeight="1">
      <c r="C210" s="13" t="s">
        <v>323</v>
      </c>
      <c r="D210" s="30" t="s">
        <v>324</v>
      </c>
      <c r="E210" s="28">
        <v>5004</v>
      </c>
      <c r="F210" s="28">
        <f>+CEILING(E210*1.17,1)</f>
        <v>5855</v>
      </c>
      <c r="G210" s="87"/>
      <c r="H210" s="87"/>
    </row>
    <row r="211" spans="3:8" ht="13.5" customHeight="1">
      <c r="C211" s="22"/>
      <c r="D211" s="22"/>
      <c r="E211" s="22"/>
      <c r="F211" s="22"/>
      <c r="G211" s="87"/>
      <c r="H211" s="87"/>
    </row>
    <row r="212" spans="3:8" ht="13.5" customHeight="1">
      <c r="C212" s="493" t="s">
        <v>268</v>
      </c>
      <c r="D212" s="493"/>
      <c r="E212" s="493"/>
      <c r="F212" s="493"/>
      <c r="G212" s="87"/>
      <c r="H212" s="87"/>
    </row>
    <row r="213" spans="3:8" ht="13.5" customHeight="1">
      <c r="C213" s="24" t="s">
        <v>198</v>
      </c>
      <c r="D213" s="25" t="s">
        <v>66</v>
      </c>
      <c r="E213" s="26" t="s">
        <v>0</v>
      </c>
      <c r="F213" s="26" t="s">
        <v>1</v>
      </c>
      <c r="G213" s="87"/>
      <c r="H213" s="87"/>
    </row>
    <row r="214" spans="3:8" ht="13.5" customHeight="1">
      <c r="C214" s="13" t="s">
        <v>325</v>
      </c>
      <c r="D214" s="30" t="s">
        <v>316</v>
      </c>
      <c r="E214" s="28">
        <v>13711</v>
      </c>
      <c r="F214" s="28">
        <f>+CEILING(E214*1.17,1)</f>
        <v>16042</v>
      </c>
      <c r="G214" s="87"/>
      <c r="H214" s="87"/>
    </row>
    <row r="215" spans="3:8" ht="13.5" customHeight="1">
      <c r="C215" s="13" t="s">
        <v>326</v>
      </c>
      <c r="D215" s="30" t="s">
        <v>317</v>
      </c>
      <c r="E215" s="28">
        <v>15189</v>
      </c>
      <c r="F215" s="28">
        <f>+CEILING(E215*1.17,1)</f>
        <v>17772</v>
      </c>
      <c r="G215" s="87"/>
      <c r="H215" s="87"/>
    </row>
    <row r="216" spans="3:8" ht="13.5" customHeight="1">
      <c r="C216" s="13" t="s">
        <v>327</v>
      </c>
      <c r="D216" s="30" t="s">
        <v>328</v>
      </c>
      <c r="E216" s="28">
        <v>16584</v>
      </c>
      <c r="F216" s="28">
        <f>+CEILING(E216*1.17,1)</f>
        <v>19404</v>
      </c>
      <c r="G216" s="87"/>
      <c r="H216" s="87"/>
    </row>
    <row r="217" spans="3:8" ht="13.5" customHeight="1">
      <c r="C217" s="14"/>
      <c r="D217" s="32"/>
      <c r="E217" s="33"/>
      <c r="F217" s="33"/>
      <c r="G217" s="87"/>
      <c r="H217" s="87"/>
    </row>
    <row r="218" spans="3:8" ht="13.5" customHeight="1">
      <c r="C218" s="24" t="s">
        <v>249</v>
      </c>
      <c r="D218" s="25" t="s">
        <v>66</v>
      </c>
      <c r="E218" s="26" t="s">
        <v>0</v>
      </c>
      <c r="F218" s="26" t="s">
        <v>1</v>
      </c>
      <c r="G218" s="87"/>
      <c r="H218" s="87"/>
    </row>
    <row r="219" spans="3:8" ht="13.5" customHeight="1">
      <c r="C219" s="13" t="s">
        <v>261</v>
      </c>
      <c r="D219" s="30" t="s">
        <v>254</v>
      </c>
      <c r="E219" s="28">
        <v>6452</v>
      </c>
      <c r="F219" s="28">
        <f>+CEILING(E219*1.17,1)</f>
        <v>7549</v>
      </c>
      <c r="G219" s="87"/>
      <c r="H219" s="87"/>
    </row>
    <row r="220" spans="3:8" ht="13.5" customHeight="1">
      <c r="C220" s="47" t="s">
        <v>304</v>
      </c>
      <c r="D220" s="32"/>
      <c r="E220" s="33"/>
      <c r="F220" s="33"/>
      <c r="G220" s="87"/>
      <c r="H220" s="87"/>
    </row>
    <row r="221" spans="3:8" ht="13.5" customHeight="1">
      <c r="C221" s="22"/>
      <c r="D221" s="22"/>
      <c r="E221" s="22"/>
      <c r="F221" s="22"/>
      <c r="G221" s="87"/>
      <c r="H221" s="87"/>
    </row>
    <row r="222" spans="3:8" ht="13.5" customHeight="1">
      <c r="C222" s="24" t="s">
        <v>195</v>
      </c>
      <c r="D222" s="25" t="s">
        <v>66</v>
      </c>
      <c r="E222" s="26" t="s">
        <v>0</v>
      </c>
      <c r="F222" s="26" t="s">
        <v>1</v>
      </c>
      <c r="G222" s="87"/>
      <c r="H222" s="87"/>
    </row>
    <row r="223" spans="3:8" ht="13.5" customHeight="1">
      <c r="C223" s="13" t="s">
        <v>330</v>
      </c>
      <c r="D223" s="30" t="s">
        <v>216</v>
      </c>
      <c r="E223" s="28">
        <v>6426</v>
      </c>
      <c r="F223" s="28">
        <f>+CEILING(E223*1.17,1)</f>
        <v>7519</v>
      </c>
      <c r="G223" s="87"/>
      <c r="H223" s="87"/>
    </row>
    <row r="224" spans="3:8" ht="13.5" customHeight="1">
      <c r="C224" s="13" t="s">
        <v>331</v>
      </c>
      <c r="D224" s="30" t="s">
        <v>332</v>
      </c>
      <c r="E224" s="28">
        <v>7980</v>
      </c>
      <c r="F224" s="28">
        <f>+CEILING(E224*1.17,1)</f>
        <v>9337</v>
      </c>
      <c r="G224" s="87"/>
      <c r="H224" s="87"/>
    </row>
    <row r="225" spans="3:8" ht="13.5" customHeight="1">
      <c r="C225" s="22"/>
      <c r="D225" s="22"/>
      <c r="E225" s="22"/>
      <c r="F225" s="22"/>
      <c r="G225" s="87"/>
      <c r="H225" s="87"/>
    </row>
    <row r="226" spans="3:8" ht="13.5" customHeight="1">
      <c r="C226" s="24" t="s">
        <v>329</v>
      </c>
      <c r="D226" s="25" t="s">
        <v>66</v>
      </c>
      <c r="E226" s="26" t="s">
        <v>0</v>
      </c>
      <c r="F226" s="26" t="s">
        <v>1</v>
      </c>
      <c r="G226" s="87"/>
      <c r="H226" s="87"/>
    </row>
    <row r="227" spans="3:8" ht="13.5" customHeight="1">
      <c r="C227" s="13" t="s">
        <v>333</v>
      </c>
      <c r="D227" s="30" t="s">
        <v>127</v>
      </c>
      <c r="E227" s="28">
        <v>13985</v>
      </c>
      <c r="F227" s="28">
        <f>+CEILING(E227*1.17,1)</f>
        <v>16363</v>
      </c>
      <c r="G227" s="87"/>
      <c r="H227" s="87"/>
    </row>
    <row r="228" spans="3:8" ht="13.5" customHeight="1">
      <c r="C228" s="13" t="s">
        <v>334</v>
      </c>
      <c r="D228" s="30" t="s">
        <v>335</v>
      </c>
      <c r="E228" s="28">
        <v>15522</v>
      </c>
      <c r="F228" s="28">
        <f>+CEILING(E228*1.17,1)</f>
        <v>18161</v>
      </c>
      <c r="G228" s="87"/>
      <c r="H228" s="87"/>
    </row>
    <row r="229" spans="3:8" ht="13.5" customHeight="1">
      <c r="C229" s="14" t="s">
        <v>354</v>
      </c>
      <c r="D229" s="32"/>
      <c r="E229" s="33"/>
      <c r="F229" s="33"/>
      <c r="G229" s="87"/>
      <c r="H229" s="87"/>
    </row>
    <row r="230" spans="3:8" ht="13.5" customHeight="1">
      <c r="C230" s="24" t="s">
        <v>342</v>
      </c>
      <c r="D230" s="25" t="s">
        <v>66</v>
      </c>
      <c r="E230" s="26" t="s">
        <v>0</v>
      </c>
      <c r="F230" s="26" t="s">
        <v>1</v>
      </c>
      <c r="G230" s="87"/>
      <c r="H230" s="87"/>
    </row>
    <row r="231" spans="3:8" ht="13.5" customHeight="1">
      <c r="C231" s="13" t="s">
        <v>343</v>
      </c>
      <c r="D231" s="30" t="s">
        <v>194</v>
      </c>
      <c r="E231" s="28">
        <v>4129</v>
      </c>
      <c r="F231" s="28">
        <f>+CEILING(E231*1.17,1)</f>
        <v>4831</v>
      </c>
      <c r="G231" s="87"/>
      <c r="H231" s="87"/>
    </row>
    <row r="232" spans="3:8" ht="13.5" customHeight="1">
      <c r="C232" s="13" t="s">
        <v>344</v>
      </c>
      <c r="D232" s="30" t="s">
        <v>345</v>
      </c>
      <c r="E232" s="28">
        <v>3396</v>
      </c>
      <c r="F232" s="28">
        <f>+CEILING(E232*1.17,1)</f>
        <v>3974</v>
      </c>
      <c r="G232" s="87"/>
      <c r="H232" s="87"/>
    </row>
    <row r="233" spans="3:8" ht="13.5" customHeight="1">
      <c r="C233" s="13" t="s">
        <v>572</v>
      </c>
      <c r="D233" s="30" t="s">
        <v>573</v>
      </c>
      <c r="E233" s="28">
        <v>3033</v>
      </c>
      <c r="F233" s="28">
        <f>+CEILING(E233*1.25,1)</f>
        <v>3792</v>
      </c>
      <c r="G233" s="87"/>
      <c r="H233" s="87"/>
    </row>
    <row r="234" spans="3:8" ht="12" customHeight="1">
      <c r="C234" s="22" t="s">
        <v>574</v>
      </c>
      <c r="D234" s="22"/>
      <c r="E234" s="28"/>
      <c r="F234" s="28">
        <v>590</v>
      </c>
      <c r="G234" s="2"/>
      <c r="H234" s="87"/>
    </row>
    <row r="235" spans="3:8" ht="12" customHeight="1">
      <c r="C235" s="493" t="s">
        <v>22</v>
      </c>
      <c r="D235" s="493"/>
      <c r="E235" s="493"/>
      <c r="F235" s="493"/>
      <c r="G235" s="494"/>
      <c r="H235" s="494"/>
    </row>
    <row r="236" spans="3:8" ht="12" customHeight="1">
      <c r="C236" s="22" t="s">
        <v>282</v>
      </c>
      <c r="D236" s="23"/>
      <c r="E236" s="22"/>
      <c r="F236" s="22"/>
      <c r="G236" s="2"/>
      <c r="H236" s="2"/>
    </row>
    <row r="237" spans="3:8" ht="12" customHeight="1">
      <c r="C237" s="41" t="s">
        <v>283</v>
      </c>
      <c r="D237" s="42"/>
      <c r="E237" s="41"/>
      <c r="F237" s="41"/>
      <c r="G237" s="2"/>
      <c r="H237" s="21"/>
    </row>
    <row r="238" spans="3:6" ht="12" customHeight="1">
      <c r="C238" s="44" t="s">
        <v>309</v>
      </c>
      <c r="D238" s="45"/>
      <c r="E238" s="44" t="s">
        <v>308</v>
      </c>
      <c r="F238" s="22"/>
    </row>
    <row r="239" spans="3:6" ht="12" customHeight="1">
      <c r="C239" s="44"/>
      <c r="D239" s="45"/>
      <c r="E239" s="44"/>
      <c r="F239" s="22"/>
    </row>
    <row r="240" spans="3:6" ht="12" customHeight="1">
      <c r="C240" s="44"/>
      <c r="D240" s="45"/>
      <c r="E240" s="44"/>
      <c r="F240" s="22"/>
    </row>
    <row r="241" spans="3:6" ht="12" customHeight="1">
      <c r="C241" s="44"/>
      <c r="D241" s="45"/>
      <c r="E241" s="44"/>
      <c r="F241" s="22"/>
    </row>
    <row r="242" ht="14.25" customHeight="1"/>
    <row r="243" spans="3:8" ht="21" customHeight="1">
      <c r="C243" s="16"/>
      <c r="D243" s="17"/>
      <c r="E243" s="16"/>
      <c r="F243" s="16"/>
      <c r="G243" s="16"/>
      <c r="H243" s="18" t="s">
        <v>29</v>
      </c>
    </row>
    <row r="244" spans="3:8" ht="9.75" customHeight="1">
      <c r="C244" s="16"/>
      <c r="D244" s="82"/>
      <c r="E244" s="16"/>
      <c r="F244" s="16"/>
      <c r="G244" s="16"/>
      <c r="H244" s="19" t="str">
        <f>H3</f>
        <v>platný od 1.1.2012</v>
      </c>
    </row>
    <row r="245" spans="3:8" ht="24.75" customHeight="1">
      <c r="C245" s="498" t="s">
        <v>359</v>
      </c>
      <c r="D245" s="496"/>
      <c r="E245" s="496"/>
      <c r="F245" s="495" t="s">
        <v>270</v>
      </c>
      <c r="G245" s="496"/>
      <c r="H245" s="496"/>
    </row>
    <row r="246" ht="14.25" customHeight="1"/>
    <row r="247" spans="3:8" ht="12" customHeight="1">
      <c r="C247" s="491" t="s">
        <v>50</v>
      </c>
      <c r="D247" s="491"/>
      <c r="E247" s="491"/>
      <c r="F247" s="48"/>
      <c r="G247" s="48"/>
      <c r="H247" s="48"/>
    </row>
    <row r="248" spans="3:8" ht="12" customHeight="1">
      <c r="C248" s="24" t="s">
        <v>128</v>
      </c>
      <c r="D248" s="25" t="s">
        <v>66</v>
      </c>
      <c r="E248" s="26" t="s">
        <v>0</v>
      </c>
      <c r="F248" s="26" t="s">
        <v>1</v>
      </c>
      <c r="G248" s="49"/>
      <c r="H248" s="49"/>
    </row>
    <row r="249" spans="3:8" ht="12" customHeight="1">
      <c r="C249" s="13" t="s">
        <v>60</v>
      </c>
      <c r="D249" s="30" t="s">
        <v>133</v>
      </c>
      <c r="E249" s="28">
        <v>85</v>
      </c>
      <c r="F249" s="28">
        <f aca="true" t="shared" si="17" ref="F249:F255">1.1*E249</f>
        <v>93.50000000000001</v>
      </c>
      <c r="G249" s="88"/>
      <c r="H249" s="50"/>
    </row>
    <row r="250" spans="3:8" ht="12" customHeight="1">
      <c r="C250" s="13" t="s">
        <v>61</v>
      </c>
      <c r="D250" s="30" t="s">
        <v>134</v>
      </c>
      <c r="E250" s="28">
        <v>106</v>
      </c>
      <c r="F250" s="28">
        <f t="shared" si="17"/>
        <v>116.60000000000001</v>
      </c>
      <c r="G250" s="88"/>
      <c r="H250" s="50"/>
    </row>
    <row r="251" spans="3:8" ht="12" customHeight="1">
      <c r="C251" s="13" t="s">
        <v>19</v>
      </c>
      <c r="D251" s="30" t="s">
        <v>135</v>
      </c>
      <c r="E251" s="28">
        <v>163</v>
      </c>
      <c r="F251" s="28">
        <f t="shared" si="17"/>
        <v>179.3</v>
      </c>
      <c r="G251" s="88"/>
      <c r="H251" s="50"/>
    </row>
    <row r="252" spans="3:8" ht="12" customHeight="1">
      <c r="C252" s="13" t="s">
        <v>20</v>
      </c>
      <c r="D252" s="30" t="s">
        <v>136</v>
      </c>
      <c r="E252" s="28">
        <v>246</v>
      </c>
      <c r="F252" s="28">
        <f t="shared" si="17"/>
        <v>270.6</v>
      </c>
      <c r="G252" s="88"/>
      <c r="H252" s="50"/>
    </row>
    <row r="253" spans="3:8" ht="12" customHeight="1">
      <c r="C253" s="13" t="s">
        <v>21</v>
      </c>
      <c r="D253" s="30" t="s">
        <v>137</v>
      </c>
      <c r="E253" s="28">
        <v>284</v>
      </c>
      <c r="F253" s="28">
        <f t="shared" si="17"/>
        <v>312.40000000000003</v>
      </c>
      <c r="G253" s="88"/>
      <c r="H253" s="50"/>
    </row>
    <row r="254" spans="3:8" ht="12" customHeight="1">
      <c r="C254" s="13" t="s">
        <v>131</v>
      </c>
      <c r="D254" s="30" t="s">
        <v>138</v>
      </c>
      <c r="E254" s="28">
        <v>348</v>
      </c>
      <c r="F254" s="28">
        <f t="shared" si="17"/>
        <v>382.8</v>
      </c>
      <c r="G254" s="88"/>
      <c r="H254" s="50"/>
    </row>
    <row r="255" spans="3:8" ht="12" customHeight="1">
      <c r="C255" s="13" t="s">
        <v>132</v>
      </c>
      <c r="D255" s="30" t="s">
        <v>139</v>
      </c>
      <c r="E255" s="28">
        <v>447</v>
      </c>
      <c r="F255" s="28">
        <f t="shared" si="17"/>
        <v>491.70000000000005</v>
      </c>
      <c r="G255" s="88"/>
      <c r="H255" s="50"/>
    </row>
    <row r="256" spans="3:8" ht="12" customHeight="1">
      <c r="C256" s="14"/>
      <c r="D256" s="32"/>
      <c r="E256" s="33"/>
      <c r="F256" s="33"/>
      <c r="G256" s="88"/>
      <c r="H256" s="51"/>
    </row>
    <row r="257" spans="3:8" ht="12" customHeight="1">
      <c r="C257" s="24" t="s">
        <v>129</v>
      </c>
      <c r="D257" s="25" t="s">
        <v>66</v>
      </c>
      <c r="E257" s="26" t="s">
        <v>0</v>
      </c>
      <c r="F257" s="26" t="s">
        <v>1</v>
      </c>
      <c r="G257" s="88"/>
      <c r="H257" s="51"/>
    </row>
    <row r="258" spans="3:8" ht="12" customHeight="1">
      <c r="C258" s="13" t="s">
        <v>17</v>
      </c>
      <c r="D258" s="30" t="s">
        <v>140</v>
      </c>
      <c r="E258" s="28">
        <v>107</v>
      </c>
      <c r="F258" s="28">
        <f aca="true" t="shared" si="18" ref="F258:F264">1.1*E258</f>
        <v>117.7</v>
      </c>
      <c r="G258" s="88"/>
      <c r="H258" s="50"/>
    </row>
    <row r="259" spans="3:8" ht="12" customHeight="1">
      <c r="C259" s="13" t="s">
        <v>18</v>
      </c>
      <c r="D259" s="30" t="s">
        <v>141</v>
      </c>
      <c r="E259" s="28">
        <v>111</v>
      </c>
      <c r="F259" s="28">
        <f t="shared" si="18"/>
        <v>122.10000000000001</v>
      </c>
      <c r="G259" s="88"/>
      <c r="H259" s="50"/>
    </row>
    <row r="260" spans="3:8" ht="12" customHeight="1">
      <c r="C260" s="13" t="s">
        <v>19</v>
      </c>
      <c r="D260" s="30" t="s">
        <v>142</v>
      </c>
      <c r="E260" s="28">
        <v>122</v>
      </c>
      <c r="F260" s="28">
        <f t="shared" si="18"/>
        <v>134.20000000000002</v>
      </c>
      <c r="G260" s="88"/>
      <c r="H260" s="50"/>
    </row>
    <row r="261" spans="3:8" ht="12" customHeight="1">
      <c r="C261" s="13" t="s">
        <v>20</v>
      </c>
      <c r="D261" s="30" t="s">
        <v>143</v>
      </c>
      <c r="E261" s="28">
        <v>128</v>
      </c>
      <c r="F261" s="28">
        <f t="shared" si="18"/>
        <v>140.8</v>
      </c>
      <c r="G261" s="88"/>
      <c r="H261" s="50"/>
    </row>
    <row r="262" spans="3:8" ht="12" customHeight="1">
      <c r="C262" s="13" t="s">
        <v>21</v>
      </c>
      <c r="D262" s="30" t="s">
        <v>144</v>
      </c>
      <c r="E262" s="28">
        <v>142</v>
      </c>
      <c r="F262" s="28">
        <f t="shared" si="18"/>
        <v>156.20000000000002</v>
      </c>
      <c r="G262" s="88"/>
      <c r="H262" s="50"/>
    </row>
    <row r="263" spans="3:8" ht="12" customHeight="1">
      <c r="C263" s="13" t="s">
        <v>131</v>
      </c>
      <c r="D263" s="30" t="s">
        <v>145</v>
      </c>
      <c r="E263" s="28">
        <v>181</v>
      </c>
      <c r="F263" s="28">
        <f t="shared" si="18"/>
        <v>199.10000000000002</v>
      </c>
      <c r="G263" s="88"/>
      <c r="H263" s="50"/>
    </row>
    <row r="264" spans="3:8" ht="12" customHeight="1">
      <c r="C264" s="13" t="s">
        <v>132</v>
      </c>
      <c r="D264" s="30" t="s">
        <v>146</v>
      </c>
      <c r="E264" s="28">
        <v>226</v>
      </c>
      <c r="F264" s="28">
        <f t="shared" si="18"/>
        <v>248.60000000000002</v>
      </c>
      <c r="G264" s="88"/>
      <c r="H264" s="50"/>
    </row>
    <row r="265" spans="3:8" ht="12" customHeight="1">
      <c r="C265" s="14"/>
      <c r="D265" s="32"/>
      <c r="E265" s="33"/>
      <c r="F265" s="33"/>
      <c r="G265" s="51"/>
      <c r="H265" s="51"/>
    </row>
    <row r="266" spans="3:8" ht="12" customHeight="1">
      <c r="C266" s="24" t="s">
        <v>130</v>
      </c>
      <c r="D266" s="25" t="s">
        <v>66</v>
      </c>
      <c r="E266" s="26" t="s">
        <v>0</v>
      </c>
      <c r="F266" s="26" t="s">
        <v>1</v>
      </c>
      <c r="G266" s="52" t="s">
        <v>348</v>
      </c>
      <c r="H266" s="53"/>
    </row>
    <row r="267" spans="3:8" ht="12" customHeight="1">
      <c r="C267" s="13" t="s">
        <v>17</v>
      </c>
      <c r="D267" s="30" t="s">
        <v>147</v>
      </c>
      <c r="E267" s="28">
        <v>136</v>
      </c>
      <c r="F267" s="28">
        <f aca="true" t="shared" si="19" ref="F267:F273">1.1*E267</f>
        <v>149.60000000000002</v>
      </c>
      <c r="G267" s="46" t="s">
        <v>349</v>
      </c>
      <c r="H267" s="50"/>
    </row>
    <row r="268" spans="3:8" ht="12" customHeight="1">
      <c r="C268" s="13" t="s">
        <v>18</v>
      </c>
      <c r="D268" s="30" t="s">
        <v>148</v>
      </c>
      <c r="E268" s="28">
        <v>144</v>
      </c>
      <c r="F268" s="28">
        <f t="shared" si="19"/>
        <v>158.4</v>
      </c>
      <c r="G268" s="46"/>
      <c r="H268" s="50"/>
    </row>
    <row r="269" spans="3:8" ht="12" customHeight="1">
      <c r="C269" s="13" t="s">
        <v>19</v>
      </c>
      <c r="D269" s="30" t="s">
        <v>149</v>
      </c>
      <c r="E269" s="28">
        <v>155</v>
      </c>
      <c r="F269" s="28">
        <f t="shared" si="19"/>
        <v>170.5</v>
      </c>
      <c r="G269" s="46"/>
      <c r="H269" s="50"/>
    </row>
    <row r="270" spans="3:8" ht="12" customHeight="1">
      <c r="C270" s="13" t="s">
        <v>20</v>
      </c>
      <c r="D270" s="30" t="s">
        <v>150</v>
      </c>
      <c r="E270" s="28">
        <v>165</v>
      </c>
      <c r="F270" s="28">
        <f t="shared" si="19"/>
        <v>181.50000000000003</v>
      </c>
      <c r="G270" s="51"/>
      <c r="H270" s="50"/>
    </row>
    <row r="271" spans="3:8" ht="12" customHeight="1">
      <c r="C271" s="13" t="s">
        <v>21</v>
      </c>
      <c r="D271" s="30" t="s">
        <v>151</v>
      </c>
      <c r="E271" s="28">
        <v>178</v>
      </c>
      <c r="F271" s="28">
        <f t="shared" si="19"/>
        <v>195.8</v>
      </c>
      <c r="G271" s="51"/>
      <c r="H271" s="50"/>
    </row>
    <row r="272" spans="3:8" ht="12" customHeight="1">
      <c r="C272" s="13" t="s">
        <v>131</v>
      </c>
      <c r="D272" s="30" t="s">
        <v>152</v>
      </c>
      <c r="E272" s="28">
        <v>229</v>
      </c>
      <c r="F272" s="28">
        <f t="shared" si="19"/>
        <v>251.90000000000003</v>
      </c>
      <c r="G272" s="51"/>
      <c r="H272" s="50"/>
    </row>
    <row r="273" spans="3:8" ht="12" customHeight="1">
      <c r="C273" s="13" t="s">
        <v>132</v>
      </c>
      <c r="D273" s="30" t="s">
        <v>153</v>
      </c>
      <c r="E273" s="28">
        <v>283</v>
      </c>
      <c r="F273" s="28">
        <f t="shared" si="19"/>
        <v>311.3</v>
      </c>
      <c r="G273" s="51"/>
      <c r="H273" s="50"/>
    </row>
    <row r="274" spans="3:8" ht="12" customHeight="1">
      <c r="C274" s="14"/>
      <c r="D274" s="32"/>
      <c r="E274" s="33"/>
      <c r="F274" s="33"/>
      <c r="G274" s="51"/>
      <c r="H274" s="51"/>
    </row>
    <row r="275" spans="3:11" ht="12" customHeight="1">
      <c r="C275" s="24" t="s">
        <v>315</v>
      </c>
      <c r="D275" s="25" t="s">
        <v>66</v>
      </c>
      <c r="E275" s="26" t="s">
        <v>350</v>
      </c>
      <c r="F275" s="26" t="s">
        <v>351</v>
      </c>
      <c r="G275" s="26" t="s">
        <v>352</v>
      </c>
      <c r="H275" s="26" t="s">
        <v>353</v>
      </c>
      <c r="K275" s="86"/>
    </row>
    <row r="276" spans="3:11" ht="12" customHeight="1">
      <c r="C276" s="13" t="s">
        <v>248</v>
      </c>
      <c r="D276" s="30" t="s">
        <v>251</v>
      </c>
      <c r="E276" s="28">
        <v>307</v>
      </c>
      <c r="F276" s="28">
        <v>355</v>
      </c>
      <c r="G276" s="28">
        <f aca="true" t="shared" si="20" ref="G276:H278">1.1*E276</f>
        <v>337.70000000000005</v>
      </c>
      <c r="H276" s="28">
        <f t="shared" si="20"/>
        <v>390.50000000000006</v>
      </c>
      <c r="K276" s="86"/>
    </row>
    <row r="277" spans="3:11" ht="12" customHeight="1">
      <c r="C277" s="13" t="s">
        <v>355</v>
      </c>
      <c r="D277" s="30" t="s">
        <v>252</v>
      </c>
      <c r="E277" s="28">
        <v>463</v>
      </c>
      <c r="F277" s="28">
        <v>535</v>
      </c>
      <c r="G277" s="28">
        <f t="shared" si="20"/>
        <v>509.30000000000007</v>
      </c>
      <c r="H277" s="28">
        <f t="shared" si="20"/>
        <v>588.5</v>
      </c>
      <c r="K277" s="86"/>
    </row>
    <row r="278" spans="3:8" ht="12" customHeight="1">
      <c r="C278" s="13" t="s">
        <v>247</v>
      </c>
      <c r="D278" s="30" t="s">
        <v>253</v>
      </c>
      <c r="E278" s="28">
        <v>436</v>
      </c>
      <c r="F278" s="28">
        <v>490</v>
      </c>
      <c r="G278" s="28">
        <f t="shared" si="20"/>
        <v>479.6</v>
      </c>
      <c r="H278" s="28">
        <f t="shared" si="20"/>
        <v>539</v>
      </c>
    </row>
    <row r="279" spans="3:8" ht="12" customHeight="1">
      <c r="C279" s="22"/>
      <c r="D279" s="23"/>
      <c r="E279" s="22"/>
      <c r="F279" s="22"/>
      <c r="G279" s="22"/>
      <c r="H279" s="22"/>
    </row>
    <row r="280" spans="3:8" ht="12" customHeight="1">
      <c r="C280" s="491" t="s">
        <v>22</v>
      </c>
      <c r="D280" s="491"/>
      <c r="E280" s="491"/>
      <c r="F280" s="492"/>
      <c r="G280" s="492"/>
      <c r="H280" s="492"/>
    </row>
    <row r="281" spans="3:8" ht="12" customHeight="1">
      <c r="C281" s="22" t="s">
        <v>282</v>
      </c>
      <c r="D281" s="44" t="s">
        <v>309</v>
      </c>
      <c r="E281" s="44" t="s">
        <v>308</v>
      </c>
      <c r="F281" s="22"/>
      <c r="G281" s="22"/>
      <c r="H281" s="22"/>
    </row>
    <row r="282" spans="3:8" ht="12" customHeight="1">
      <c r="C282" s="41" t="s">
        <v>283</v>
      </c>
      <c r="D282" s="42"/>
      <c r="E282" s="41"/>
      <c r="F282" s="41"/>
      <c r="G282" s="41"/>
      <c r="H282" s="43"/>
    </row>
    <row r="283" spans="3:8" ht="12" customHeight="1">
      <c r="C283" s="22"/>
      <c r="D283" s="23"/>
      <c r="E283" s="22"/>
      <c r="F283" s="22"/>
      <c r="G283" s="22"/>
      <c r="H283" s="60"/>
    </row>
    <row r="284" spans="3:8" ht="12" customHeight="1">
      <c r="C284" s="22"/>
      <c r="D284" s="23"/>
      <c r="E284" s="22"/>
      <c r="F284" s="22"/>
      <c r="G284" s="22"/>
      <c r="H284" s="60"/>
    </row>
    <row r="285" spans="4:5" ht="19.5" customHeight="1">
      <c r="D285" s="11"/>
      <c r="E285" s="4"/>
    </row>
    <row r="286" spans="3:8" ht="19.5" customHeight="1">
      <c r="C286" s="54"/>
      <c r="D286" s="85"/>
      <c r="E286" s="54"/>
      <c r="F286" s="54"/>
      <c r="G286" s="54"/>
      <c r="H286" s="56" t="s">
        <v>29</v>
      </c>
    </row>
    <row r="287" spans="3:8" ht="14.25" customHeight="1">
      <c r="C287" s="54"/>
      <c r="D287" s="57"/>
      <c r="E287" s="54"/>
      <c r="F287" s="54"/>
      <c r="G287" s="54"/>
      <c r="H287" s="55" t="str">
        <f>H3</f>
        <v>platný od 1.1.2012</v>
      </c>
    </row>
    <row r="288" spans="3:8" ht="24.75" customHeight="1">
      <c r="C288" s="489" t="s">
        <v>359</v>
      </c>
      <c r="D288" s="489"/>
      <c r="E288" s="489"/>
      <c r="F288" s="490" t="s">
        <v>366</v>
      </c>
      <c r="G288" s="490"/>
      <c r="H288" s="490"/>
    </row>
    <row r="289" spans="3:8" ht="4.5" customHeight="1">
      <c r="C289" s="58"/>
      <c r="D289" s="58"/>
      <c r="E289" s="58"/>
      <c r="F289" s="59"/>
      <c r="G289" s="59"/>
      <c r="H289" s="59"/>
    </row>
    <row r="290" spans="3:8" ht="14.25" customHeight="1">
      <c r="C290" s="488" t="s">
        <v>62</v>
      </c>
      <c r="D290" s="488"/>
      <c r="E290" s="488"/>
      <c r="F290" s="488"/>
      <c r="G290" s="488"/>
      <c r="H290" s="488"/>
    </row>
    <row r="291" spans="3:8" ht="14.25" customHeight="1">
      <c r="C291" s="24" t="s">
        <v>396</v>
      </c>
      <c r="D291" s="25" t="s">
        <v>66</v>
      </c>
      <c r="E291" s="26" t="s">
        <v>0</v>
      </c>
      <c r="F291" s="26" t="s">
        <v>1</v>
      </c>
      <c r="G291" s="26" t="s">
        <v>2</v>
      </c>
      <c r="H291" s="26" t="s">
        <v>3</v>
      </c>
    </row>
    <row r="292" spans="3:8" ht="14.25" customHeight="1">
      <c r="C292" s="13" t="s">
        <v>367</v>
      </c>
      <c r="D292" s="30" t="s">
        <v>368</v>
      </c>
      <c r="E292" s="28">
        <v>1192</v>
      </c>
      <c r="F292" s="28">
        <f>+CEILING(E292*1.1,1)</f>
        <v>1312</v>
      </c>
      <c r="G292" s="28">
        <f>+CEILING(E292*1.2,1)</f>
        <v>1431</v>
      </c>
      <c r="H292" s="28">
        <f>+CEILING(E292*1.4,1)</f>
        <v>1669</v>
      </c>
    </row>
    <row r="293" spans="3:8" ht="14.25" customHeight="1">
      <c r="C293" s="13" t="s">
        <v>403</v>
      </c>
      <c r="D293" s="30" t="s">
        <v>407</v>
      </c>
      <c r="E293" s="28">
        <v>195</v>
      </c>
      <c r="F293" s="28">
        <f>+CEILING(E293*1.1,1)</f>
        <v>215</v>
      </c>
      <c r="G293" s="28">
        <f>+CEILING(E293*1.2,1)</f>
        <v>234</v>
      </c>
      <c r="H293" s="28">
        <f>+CEILING(E293*1.4,1)</f>
        <v>273</v>
      </c>
    </row>
    <row r="294" spans="3:8" ht="14.25" customHeight="1">
      <c r="C294" s="13"/>
      <c r="D294" s="30"/>
      <c r="E294" s="28"/>
      <c r="F294" s="28"/>
      <c r="G294" s="28"/>
      <c r="H294" s="28"/>
    </row>
    <row r="295" spans="3:8" ht="14.25" customHeight="1">
      <c r="C295" s="488" t="s">
        <v>369</v>
      </c>
      <c r="D295" s="488"/>
      <c r="E295" s="488"/>
      <c r="F295" s="488"/>
      <c r="G295" s="488"/>
      <c r="H295" s="488"/>
    </row>
    <row r="296" spans="3:8" ht="14.25" customHeight="1">
      <c r="C296" s="24" t="s">
        <v>397</v>
      </c>
      <c r="D296" s="25" t="s">
        <v>66</v>
      </c>
      <c r="E296" s="26" t="s">
        <v>0</v>
      </c>
      <c r="F296" s="26" t="s">
        <v>1</v>
      </c>
      <c r="G296" s="26" t="s">
        <v>2</v>
      </c>
      <c r="H296" s="26" t="s">
        <v>3</v>
      </c>
    </row>
    <row r="297" spans="3:8" ht="14.25" customHeight="1">
      <c r="C297" s="13" t="s">
        <v>485</v>
      </c>
      <c r="D297" s="30" t="s">
        <v>370</v>
      </c>
      <c r="E297" s="28">
        <v>3670</v>
      </c>
      <c r="F297" s="28">
        <f aca="true" t="shared" si="21" ref="F297:F304">CEILING(E297*1.1,0.01)</f>
        <v>4037</v>
      </c>
      <c r="G297" s="28">
        <f aca="true" t="shared" si="22" ref="G297:G304">CEILING(E297*1.2,0.01)</f>
        <v>4404</v>
      </c>
      <c r="H297" s="28">
        <f aca="true" t="shared" si="23" ref="H297:H304">CEILING(E297*1.4,0.01)</f>
        <v>5138</v>
      </c>
    </row>
    <row r="298" spans="3:8" ht="14.25" customHeight="1">
      <c r="C298" s="13" t="s">
        <v>479</v>
      </c>
      <c r="D298" s="30" t="s">
        <v>371</v>
      </c>
      <c r="E298" s="28">
        <v>410</v>
      </c>
      <c r="F298" s="28">
        <f t="shared" si="21"/>
        <v>451</v>
      </c>
      <c r="G298" s="28">
        <f t="shared" si="22"/>
        <v>492</v>
      </c>
      <c r="H298" s="28">
        <f t="shared" si="23"/>
        <v>574</v>
      </c>
    </row>
    <row r="299" spans="3:8" ht="14.25" customHeight="1">
      <c r="C299" s="13" t="s">
        <v>484</v>
      </c>
      <c r="D299" s="30" t="s">
        <v>372</v>
      </c>
      <c r="E299" s="28">
        <v>3868</v>
      </c>
      <c r="F299" s="28">
        <f t="shared" si="21"/>
        <v>4254.8</v>
      </c>
      <c r="G299" s="28">
        <f t="shared" si="22"/>
        <v>4641.6</v>
      </c>
      <c r="H299" s="28">
        <f t="shared" si="23"/>
        <v>5415.2</v>
      </c>
    </row>
    <row r="300" spans="3:8" ht="14.25" customHeight="1">
      <c r="C300" s="13" t="s">
        <v>480</v>
      </c>
      <c r="D300" s="30" t="s">
        <v>375</v>
      </c>
      <c r="E300" s="28">
        <v>449</v>
      </c>
      <c r="F300" s="28">
        <f t="shared" si="21"/>
        <v>493.90000000000003</v>
      </c>
      <c r="G300" s="28">
        <f t="shared" si="22"/>
        <v>538.8</v>
      </c>
      <c r="H300" s="28">
        <f t="shared" si="23"/>
        <v>628.6</v>
      </c>
    </row>
    <row r="301" spans="3:8" ht="14.25" customHeight="1">
      <c r="C301" s="13" t="s">
        <v>481</v>
      </c>
      <c r="D301" s="30" t="s">
        <v>478</v>
      </c>
      <c r="E301" s="28">
        <v>913</v>
      </c>
      <c r="F301" s="28">
        <f t="shared" si="21"/>
        <v>1004.3000000000001</v>
      </c>
      <c r="G301" s="28">
        <f t="shared" si="22"/>
        <v>1095.6000000000001</v>
      </c>
      <c r="H301" s="28">
        <f t="shared" si="23"/>
        <v>1278.2</v>
      </c>
    </row>
    <row r="302" spans="3:8" ht="14.25" customHeight="1">
      <c r="C302" s="13" t="s">
        <v>482</v>
      </c>
      <c r="D302" s="30" t="s">
        <v>483</v>
      </c>
      <c r="E302" s="28">
        <v>913</v>
      </c>
      <c r="F302" s="28">
        <f t="shared" si="21"/>
        <v>1004.3000000000001</v>
      </c>
      <c r="G302" s="28">
        <f t="shared" si="22"/>
        <v>1095.6000000000001</v>
      </c>
      <c r="H302" s="28">
        <f t="shared" si="23"/>
        <v>1278.2</v>
      </c>
    </row>
    <row r="303" spans="3:8" ht="14.25" customHeight="1">
      <c r="C303" s="13" t="s">
        <v>404</v>
      </c>
      <c r="D303" s="30" t="s">
        <v>408</v>
      </c>
      <c r="E303" s="28">
        <v>39</v>
      </c>
      <c r="F303" s="28">
        <f t="shared" si="21"/>
        <v>42.9</v>
      </c>
      <c r="G303" s="28">
        <f t="shared" si="22"/>
        <v>46.800000000000004</v>
      </c>
      <c r="H303" s="28">
        <f t="shared" si="23"/>
        <v>54.6</v>
      </c>
    </row>
    <row r="304" spans="3:8" ht="14.25" customHeight="1">
      <c r="C304" s="13" t="s">
        <v>488</v>
      </c>
      <c r="D304" s="30" t="s">
        <v>489</v>
      </c>
      <c r="E304" s="28">
        <v>329</v>
      </c>
      <c r="F304" s="28">
        <f t="shared" si="21"/>
        <v>361.90000000000003</v>
      </c>
      <c r="G304" s="28">
        <f t="shared" si="22"/>
        <v>394.8</v>
      </c>
      <c r="H304" s="28">
        <f t="shared" si="23"/>
        <v>460.6</v>
      </c>
    </row>
    <row r="305" spans="3:8" ht="14.25" customHeight="1">
      <c r="C305" s="24" t="s">
        <v>377</v>
      </c>
      <c r="D305" s="25" t="s">
        <v>66</v>
      </c>
      <c r="E305" s="26" t="s">
        <v>0</v>
      </c>
      <c r="F305" s="26" t="s">
        <v>1</v>
      </c>
      <c r="G305" s="26" t="s">
        <v>2</v>
      </c>
      <c r="H305" s="26" t="s">
        <v>3</v>
      </c>
    </row>
    <row r="306" spans="3:8" ht="14.25" customHeight="1">
      <c r="C306" s="13" t="s">
        <v>378</v>
      </c>
      <c r="D306" s="30" t="s">
        <v>379</v>
      </c>
      <c r="E306" s="28">
        <v>1253</v>
      </c>
      <c r="F306" s="28">
        <f aca="true" t="shared" si="24" ref="F306:F312">CEILING(E306*1.1,0.01)</f>
        <v>1378.3</v>
      </c>
      <c r="G306" s="28">
        <f aca="true" t="shared" si="25" ref="G306:G312">CEILING(E306*1.2,0.01)</f>
        <v>1503.6000000000001</v>
      </c>
      <c r="H306" s="28">
        <f aca="true" t="shared" si="26" ref="H306:H312">CEILING(E306*1.4,0.01)</f>
        <v>1754.2</v>
      </c>
    </row>
    <row r="307" spans="3:8" ht="14.25" customHeight="1">
      <c r="C307" s="13" t="s">
        <v>380</v>
      </c>
      <c r="D307" s="30" t="s">
        <v>381</v>
      </c>
      <c r="E307" s="28">
        <v>1285</v>
      </c>
      <c r="F307" s="28">
        <f t="shared" si="24"/>
        <v>1413.5</v>
      </c>
      <c r="G307" s="28">
        <f t="shared" si="25"/>
        <v>1542</v>
      </c>
      <c r="H307" s="28">
        <f t="shared" si="26"/>
        <v>1799</v>
      </c>
    </row>
    <row r="308" spans="3:8" ht="14.25" customHeight="1">
      <c r="C308" s="13" t="s">
        <v>382</v>
      </c>
      <c r="D308" s="30" t="s">
        <v>383</v>
      </c>
      <c r="E308" s="28">
        <v>1380</v>
      </c>
      <c r="F308" s="28">
        <f t="shared" si="24"/>
        <v>1518</v>
      </c>
      <c r="G308" s="28">
        <f t="shared" si="25"/>
        <v>1656</v>
      </c>
      <c r="H308" s="28">
        <f t="shared" si="26"/>
        <v>1932</v>
      </c>
    </row>
    <row r="309" spans="3:8" ht="14.25" customHeight="1">
      <c r="C309" s="13" t="s">
        <v>384</v>
      </c>
      <c r="D309" s="30" t="s">
        <v>385</v>
      </c>
      <c r="E309" s="28">
        <v>1476</v>
      </c>
      <c r="F309" s="28">
        <f t="shared" si="24"/>
        <v>1623.6000000000001</v>
      </c>
      <c r="G309" s="28">
        <f t="shared" si="25"/>
        <v>1771.2</v>
      </c>
      <c r="H309" s="28">
        <f t="shared" si="26"/>
        <v>2066.4</v>
      </c>
    </row>
    <row r="310" spans="3:8" ht="14.25" customHeight="1">
      <c r="C310" s="13" t="s">
        <v>386</v>
      </c>
      <c r="D310" s="30" t="s">
        <v>387</v>
      </c>
      <c r="E310" s="28">
        <v>1509</v>
      </c>
      <c r="F310" s="28">
        <f t="shared" si="24"/>
        <v>1659.9</v>
      </c>
      <c r="G310" s="28">
        <f t="shared" si="25"/>
        <v>1810.8</v>
      </c>
      <c r="H310" s="28">
        <f t="shared" si="26"/>
        <v>2112.6</v>
      </c>
    </row>
    <row r="311" spans="3:8" ht="14.25" customHeight="1">
      <c r="C311" s="13" t="s">
        <v>388</v>
      </c>
      <c r="D311" s="30" t="s">
        <v>389</v>
      </c>
      <c r="E311" s="28">
        <v>1572</v>
      </c>
      <c r="F311" s="28">
        <f t="shared" si="24"/>
        <v>1729.2</v>
      </c>
      <c r="G311" s="28">
        <f t="shared" si="25"/>
        <v>1886.4</v>
      </c>
      <c r="H311" s="28">
        <f t="shared" si="26"/>
        <v>2200.8</v>
      </c>
    </row>
    <row r="312" spans="3:8" ht="14.25" customHeight="1">
      <c r="C312" s="13" t="s">
        <v>390</v>
      </c>
      <c r="D312" s="30" t="s">
        <v>391</v>
      </c>
      <c r="E312" s="28">
        <v>1605</v>
      </c>
      <c r="F312" s="28">
        <f t="shared" si="24"/>
        <v>1765.5</v>
      </c>
      <c r="G312" s="28">
        <f t="shared" si="25"/>
        <v>1926</v>
      </c>
      <c r="H312" s="28">
        <f t="shared" si="26"/>
        <v>2247</v>
      </c>
    </row>
    <row r="313" spans="3:8" ht="14.25" customHeight="1">
      <c r="C313" s="13"/>
      <c r="D313" s="30"/>
      <c r="E313" s="28"/>
      <c r="F313" s="28"/>
      <c r="G313" s="28"/>
      <c r="H313" s="28"/>
    </row>
    <row r="314" spans="3:8" ht="14.25" customHeight="1">
      <c r="C314" s="488" t="s">
        <v>392</v>
      </c>
      <c r="D314" s="488"/>
      <c r="E314" s="488"/>
      <c r="F314" s="488"/>
      <c r="G314" s="488"/>
      <c r="H314" s="488"/>
    </row>
    <row r="315" spans="3:8" ht="14.25" customHeight="1">
      <c r="C315" s="24" t="s">
        <v>393</v>
      </c>
      <c r="D315" s="25" t="s">
        <v>66</v>
      </c>
      <c r="E315" s="26" t="s">
        <v>0</v>
      </c>
      <c r="F315" s="26" t="s">
        <v>1</v>
      </c>
      <c r="G315" s="26" t="s">
        <v>2</v>
      </c>
      <c r="H315" s="26" t="s">
        <v>3</v>
      </c>
    </row>
    <row r="316" spans="3:8" ht="14.25" customHeight="1">
      <c r="C316" s="13" t="s">
        <v>394</v>
      </c>
      <c r="D316" s="30" t="s">
        <v>395</v>
      </c>
      <c r="E316" s="28">
        <v>381</v>
      </c>
      <c r="F316" s="28">
        <f>CEILING(E316*1.1,0.01)</f>
        <v>419.1</v>
      </c>
      <c r="G316" s="28">
        <f>CEILING(E316*1.2,0.01)</f>
        <v>457.2</v>
      </c>
      <c r="H316" s="28">
        <f>CEILING(E316*1.4,0.01)</f>
        <v>533.4</v>
      </c>
    </row>
    <row r="317" spans="3:8" ht="14.25" customHeight="1">
      <c r="C317" s="14"/>
      <c r="D317" s="32"/>
      <c r="E317" s="33"/>
      <c r="F317" s="33"/>
      <c r="G317" s="33"/>
      <c r="H317" s="33"/>
    </row>
    <row r="318" spans="3:8" ht="14.25" customHeight="1">
      <c r="C318" s="24" t="s">
        <v>376</v>
      </c>
      <c r="D318" s="25" t="s">
        <v>66</v>
      </c>
      <c r="E318" s="26" t="s">
        <v>0</v>
      </c>
      <c r="F318" s="26" t="s">
        <v>1</v>
      </c>
      <c r="G318" s="26" t="s">
        <v>2</v>
      </c>
      <c r="H318" s="26" t="s">
        <v>3</v>
      </c>
    </row>
    <row r="319" spans="3:8" ht="14.25" customHeight="1">
      <c r="C319" s="13" t="s">
        <v>373</v>
      </c>
      <c r="D319" s="30" t="s">
        <v>399</v>
      </c>
      <c r="E319" s="28">
        <v>791</v>
      </c>
      <c r="F319" s="28">
        <f>CEILING(E319*1.1,0.01)</f>
        <v>870.1</v>
      </c>
      <c r="G319" s="28">
        <f>CEILING(E319*1.2,0.01)</f>
        <v>949.2</v>
      </c>
      <c r="H319" s="28">
        <f>CEILING(E319*1.4,0.01)</f>
        <v>1107.4</v>
      </c>
    </row>
    <row r="320" spans="3:8" ht="14.25" customHeight="1">
      <c r="C320" s="13" t="s">
        <v>374</v>
      </c>
      <c r="D320" s="30" t="s">
        <v>400</v>
      </c>
      <c r="E320" s="28">
        <v>1210</v>
      </c>
      <c r="F320" s="28">
        <f>CEILING(E320*1.1,0.01)</f>
        <v>1331</v>
      </c>
      <c r="G320" s="28">
        <f>CEILING(E320*1.2,0.01)</f>
        <v>1452</v>
      </c>
      <c r="H320" s="28">
        <f>CEILING(E320*1.4,0.01)</f>
        <v>1694</v>
      </c>
    </row>
    <row r="321" spans="3:8" ht="14.25" customHeight="1">
      <c r="C321" s="14"/>
      <c r="D321" s="32"/>
      <c r="E321" s="33"/>
      <c r="F321" s="33"/>
      <c r="G321" s="33"/>
      <c r="H321" s="33"/>
    </row>
    <row r="322" spans="3:8" ht="14.25" customHeight="1">
      <c r="C322" s="488" t="s">
        <v>401</v>
      </c>
      <c r="D322" s="488"/>
      <c r="E322" s="488"/>
      <c r="F322" s="488"/>
      <c r="G322" s="488"/>
      <c r="H322" s="488"/>
    </row>
    <row r="323" spans="3:8" ht="14.25" customHeight="1">
      <c r="C323" s="24" t="s">
        <v>398</v>
      </c>
      <c r="D323" s="25" t="s">
        <v>66</v>
      </c>
      <c r="E323" s="26" t="s">
        <v>0</v>
      </c>
      <c r="F323" s="26" t="s">
        <v>1</v>
      </c>
      <c r="G323" s="26" t="s">
        <v>2</v>
      </c>
      <c r="H323" s="26" t="s">
        <v>3</v>
      </c>
    </row>
    <row r="324" spans="3:8" ht="14.25" customHeight="1">
      <c r="C324" s="13" t="s">
        <v>472</v>
      </c>
      <c r="D324" s="30" t="s">
        <v>402</v>
      </c>
      <c r="E324" s="28">
        <v>810</v>
      </c>
      <c r="F324" s="28">
        <f aca="true" t="shared" si="27" ref="F324:F329">CEILING(E324*1.1,0.01)</f>
        <v>891</v>
      </c>
      <c r="G324" s="28">
        <f aca="true" t="shared" si="28" ref="G324:G329">CEILING(E324*1.2,0.01)</f>
        <v>972</v>
      </c>
      <c r="H324" s="28">
        <f aca="true" t="shared" si="29" ref="H324:H329">CEILING(E324*1.4,0.01)</f>
        <v>1134</v>
      </c>
    </row>
    <row r="325" spans="3:8" ht="14.25" customHeight="1">
      <c r="C325" s="13" t="s">
        <v>471</v>
      </c>
      <c r="D325" s="30" t="s">
        <v>409</v>
      </c>
      <c r="E325" s="28">
        <v>1187</v>
      </c>
      <c r="F325" s="28">
        <f t="shared" si="27"/>
        <v>1305.7</v>
      </c>
      <c r="G325" s="28">
        <f t="shared" si="28"/>
        <v>1424.4</v>
      </c>
      <c r="H325" s="28">
        <f t="shared" si="29"/>
        <v>1661.8</v>
      </c>
    </row>
    <row r="326" spans="3:8" ht="14.25" customHeight="1">
      <c r="C326" s="13" t="s">
        <v>470</v>
      </c>
      <c r="D326" s="30" t="s">
        <v>473</v>
      </c>
      <c r="E326" s="28">
        <v>1143</v>
      </c>
      <c r="F326" s="28">
        <f t="shared" si="27"/>
        <v>1257.3</v>
      </c>
      <c r="G326" s="28">
        <f t="shared" si="28"/>
        <v>1371.6000000000001</v>
      </c>
      <c r="H326" s="28">
        <f t="shared" si="29"/>
        <v>1600.2</v>
      </c>
    </row>
    <row r="327" spans="3:8" ht="14.25" customHeight="1">
      <c r="C327" s="13" t="s">
        <v>486</v>
      </c>
      <c r="D327" s="30" t="s">
        <v>474</v>
      </c>
      <c r="E327" s="28">
        <v>1617</v>
      </c>
      <c r="F327" s="28">
        <f t="shared" si="27"/>
        <v>1778.7</v>
      </c>
      <c r="G327" s="28">
        <f t="shared" si="28"/>
        <v>1940.4</v>
      </c>
      <c r="H327" s="28">
        <f t="shared" si="29"/>
        <v>2263.8</v>
      </c>
    </row>
    <row r="328" spans="3:8" ht="14.25" customHeight="1">
      <c r="C328" s="13" t="s">
        <v>477</v>
      </c>
      <c r="D328" s="30" t="s">
        <v>475</v>
      </c>
      <c r="E328" s="28">
        <v>1239</v>
      </c>
      <c r="F328" s="28">
        <f t="shared" si="27"/>
        <v>1362.9</v>
      </c>
      <c r="G328" s="28">
        <f t="shared" si="28"/>
        <v>1486.8</v>
      </c>
      <c r="H328" s="28">
        <f t="shared" si="29"/>
        <v>1734.6000000000001</v>
      </c>
    </row>
    <row r="329" spans="3:8" ht="14.25" customHeight="1">
      <c r="C329" s="13" t="s">
        <v>487</v>
      </c>
      <c r="D329" s="30" t="s">
        <v>476</v>
      </c>
      <c r="E329" s="28">
        <v>1847</v>
      </c>
      <c r="F329" s="28">
        <f t="shared" si="27"/>
        <v>2031.7</v>
      </c>
      <c r="G329" s="28">
        <f t="shared" si="28"/>
        <v>2216.4</v>
      </c>
      <c r="H329" s="28">
        <f t="shared" si="29"/>
        <v>2585.8</v>
      </c>
    </row>
    <row r="330" spans="3:8" ht="14.25" customHeight="1">
      <c r="C330" s="488" t="s">
        <v>24</v>
      </c>
      <c r="D330" s="488"/>
      <c r="E330" s="488"/>
      <c r="F330" s="488"/>
      <c r="G330" s="488"/>
      <c r="H330" s="488"/>
    </row>
    <row r="331" spans="3:8" ht="14.25" customHeight="1">
      <c r="C331" s="24" t="s">
        <v>410</v>
      </c>
      <c r="D331" s="25" t="s">
        <v>66</v>
      </c>
      <c r="E331" s="26" t="s">
        <v>0</v>
      </c>
      <c r="F331" s="26" t="s">
        <v>1</v>
      </c>
      <c r="G331" s="26" t="s">
        <v>2</v>
      </c>
      <c r="H331" s="26" t="s">
        <v>3</v>
      </c>
    </row>
    <row r="332" spans="3:8" ht="14.25" customHeight="1">
      <c r="C332" s="13" t="s">
        <v>420</v>
      </c>
      <c r="D332" s="30" t="s">
        <v>412</v>
      </c>
      <c r="E332" s="28">
        <v>477</v>
      </c>
      <c r="F332" s="28">
        <f>CEILING(E332*1.1,0.01)</f>
        <v>524.7</v>
      </c>
      <c r="G332" s="28">
        <f>CEILING(E332*1.2,0.01)</f>
        <v>572.4</v>
      </c>
      <c r="H332" s="28">
        <f>CEILING(E332*1.4,0.01)</f>
        <v>667.8000000000001</v>
      </c>
    </row>
    <row r="333" spans="3:8" ht="14.25" customHeight="1">
      <c r="C333" s="14" t="s">
        <v>425</v>
      </c>
      <c r="D333" s="32" t="s">
        <v>413</v>
      </c>
      <c r="E333" s="33">
        <v>430</v>
      </c>
      <c r="F333" s="28">
        <f>CEILING(E333*1.1,0.01)</f>
        <v>473</v>
      </c>
      <c r="G333" s="28">
        <f>CEILING(E333*1.2,0.01)</f>
        <v>516</v>
      </c>
      <c r="H333" s="28">
        <f>CEILING(E333*1.4,0.01)</f>
        <v>602</v>
      </c>
    </row>
    <row r="334" spans="3:8" ht="14.25" customHeight="1">
      <c r="C334" s="13" t="s">
        <v>424</v>
      </c>
      <c r="D334" s="30" t="s">
        <v>414</v>
      </c>
      <c r="E334" s="28">
        <v>1067</v>
      </c>
      <c r="F334" s="28">
        <f>CEILING(E334*1.1,0.01)</f>
        <v>1173.7</v>
      </c>
      <c r="G334" s="28">
        <f>CEILING(E334*1.2,0.01)</f>
        <v>1280.4</v>
      </c>
      <c r="H334" s="28">
        <f>CEILING(E334*1.4,0.01)</f>
        <v>1493.8</v>
      </c>
    </row>
    <row r="335" spans="3:8" ht="14.25" customHeight="1">
      <c r="C335" s="14" t="s">
        <v>423</v>
      </c>
      <c r="D335" s="32" t="s">
        <v>415</v>
      </c>
      <c r="E335" s="33">
        <v>902</v>
      </c>
      <c r="F335" s="28">
        <f>CEILING(E335*1.1,0.01)</f>
        <v>992.2</v>
      </c>
      <c r="G335" s="28">
        <f>CEILING(E335*1.2,0.01)</f>
        <v>1082.4</v>
      </c>
      <c r="H335" s="28">
        <f>CEILING(E335*1.4,0.01)</f>
        <v>1262.8</v>
      </c>
    </row>
    <row r="336" spans="3:8" ht="14.25" customHeight="1">
      <c r="C336" s="13"/>
      <c r="D336" s="30"/>
      <c r="E336" s="28"/>
      <c r="F336" s="28"/>
      <c r="G336" s="28"/>
      <c r="H336" s="28"/>
    </row>
    <row r="337" spans="3:8" ht="14.25" customHeight="1">
      <c r="C337" s="24" t="s">
        <v>411</v>
      </c>
      <c r="D337" s="25" t="s">
        <v>66</v>
      </c>
      <c r="E337" s="26" t="s">
        <v>0</v>
      </c>
      <c r="F337" s="26" t="s">
        <v>1</v>
      </c>
      <c r="G337" s="26" t="s">
        <v>2</v>
      </c>
      <c r="H337" s="26" t="s">
        <v>3</v>
      </c>
    </row>
    <row r="338" spans="3:8" ht="14.25" customHeight="1">
      <c r="C338" s="13" t="s">
        <v>421</v>
      </c>
      <c r="D338" s="30" t="s">
        <v>416</v>
      </c>
      <c r="E338" s="28">
        <v>926</v>
      </c>
      <c r="F338" s="28">
        <f>CEILING(E338*1.1,0.01)</f>
        <v>1018.6</v>
      </c>
      <c r="G338" s="28">
        <f>CEILING(E338*1.2,0.01)</f>
        <v>1111.2</v>
      </c>
      <c r="H338" s="28">
        <f>CEILING(E338*1.4,0.01)</f>
        <v>1296.4</v>
      </c>
    </row>
    <row r="339" spans="3:8" ht="14.25" customHeight="1">
      <c r="C339" s="14" t="s">
        <v>422</v>
      </c>
      <c r="D339" s="32" t="s">
        <v>417</v>
      </c>
      <c r="E339" s="33">
        <v>1209</v>
      </c>
      <c r="F339" s="28">
        <f>CEILING(E339*1.1,0.01)</f>
        <v>1329.9</v>
      </c>
      <c r="G339" s="28">
        <f>CEILING(E339*1.2,0.01)</f>
        <v>1450.8</v>
      </c>
      <c r="H339" s="28">
        <f>CEILING(E339*1.4,0.01)</f>
        <v>1692.6000000000001</v>
      </c>
    </row>
    <row r="340" spans="3:8" ht="14.25" customHeight="1">
      <c r="C340" s="13"/>
      <c r="D340" s="30"/>
      <c r="E340" s="28"/>
      <c r="F340" s="28"/>
      <c r="G340" s="28"/>
      <c r="H340" s="28"/>
    </row>
    <row r="341" spans="3:8" ht="14.25" customHeight="1">
      <c r="C341" s="488" t="s">
        <v>426</v>
      </c>
      <c r="D341" s="488"/>
      <c r="E341" s="488"/>
      <c r="F341" s="488"/>
      <c r="G341" s="488"/>
      <c r="H341" s="488"/>
    </row>
    <row r="342" spans="3:8" ht="14.25" customHeight="1">
      <c r="C342" s="13" t="s">
        <v>405</v>
      </c>
      <c r="D342" s="30" t="s">
        <v>418</v>
      </c>
      <c r="E342" s="28">
        <v>4701</v>
      </c>
      <c r="F342" s="28">
        <f>CEILING(E342*1.1,0.01)</f>
        <v>5171.1</v>
      </c>
      <c r="G342" s="28">
        <f>CEILING(E342*1.2,0.01)</f>
        <v>5641.2</v>
      </c>
      <c r="H342" s="28">
        <f>CEILING(E342*1.4,0.01)</f>
        <v>6581.400000000001</v>
      </c>
    </row>
    <row r="343" spans="3:8" ht="14.25" customHeight="1">
      <c r="C343" s="13" t="s">
        <v>406</v>
      </c>
      <c r="D343" s="30" t="s">
        <v>419</v>
      </c>
      <c r="E343" s="28">
        <v>4701</v>
      </c>
      <c r="F343" s="28">
        <f>CEILING(E343*1.1,0.01)</f>
        <v>5171.1</v>
      </c>
      <c r="G343" s="28">
        <f>CEILING(E343*1.2,0.01)</f>
        <v>5641.2</v>
      </c>
      <c r="H343" s="28">
        <f>CEILING(E343*1.4,0.01)</f>
        <v>6581.400000000001</v>
      </c>
    </row>
    <row r="344" spans="3:8" ht="14.25" customHeight="1">
      <c r="C344" s="14"/>
      <c r="D344" s="32"/>
      <c r="E344" s="33"/>
      <c r="F344" s="33"/>
      <c r="G344" s="33"/>
      <c r="H344" s="33"/>
    </row>
    <row r="345" spans="3:8" ht="14.25" customHeight="1">
      <c r="C345" s="488" t="s">
        <v>22</v>
      </c>
      <c r="D345" s="488"/>
      <c r="E345" s="488"/>
      <c r="F345" s="488"/>
      <c r="G345" s="488"/>
      <c r="H345" s="488"/>
    </row>
    <row r="346" spans="3:8" ht="14.25" customHeight="1">
      <c r="C346" s="22" t="s">
        <v>282</v>
      </c>
      <c r="D346" s="23"/>
      <c r="E346" s="22"/>
      <c r="F346" s="22"/>
      <c r="G346" s="22"/>
      <c r="H346" s="22"/>
    </row>
    <row r="347" spans="3:8" ht="14.25" customHeight="1">
      <c r="C347" s="41" t="s">
        <v>283</v>
      </c>
      <c r="D347" s="42"/>
      <c r="E347" s="41"/>
      <c r="F347" s="41"/>
      <c r="G347" s="41"/>
      <c r="H347" s="43" t="s">
        <v>284</v>
      </c>
    </row>
    <row r="348" spans="3:8" ht="14.25" customHeight="1">
      <c r="C348" s="44" t="s">
        <v>305</v>
      </c>
      <c r="D348" s="45"/>
      <c r="E348" s="44" t="s">
        <v>306</v>
      </c>
      <c r="F348" s="22"/>
      <c r="G348" s="22"/>
      <c r="H348" s="22"/>
    </row>
    <row r="349" spans="3:8" ht="14.25" customHeight="1">
      <c r="C349" s="44" t="s">
        <v>285</v>
      </c>
      <c r="D349" s="45"/>
      <c r="E349" s="44" t="s">
        <v>307</v>
      </c>
      <c r="F349" s="22"/>
      <c r="G349" s="22"/>
      <c r="H349" s="22"/>
    </row>
    <row r="350" spans="3:8" ht="14.25" customHeight="1">
      <c r="C350" s="44"/>
      <c r="D350" s="45"/>
      <c r="E350" s="44"/>
      <c r="F350" s="22"/>
      <c r="G350" s="22"/>
      <c r="H350" s="22"/>
    </row>
    <row r="351" spans="3:8" ht="14.25" customHeight="1">
      <c r="C351" s="44"/>
      <c r="D351" s="45"/>
      <c r="E351" s="44"/>
      <c r="F351" s="22"/>
      <c r="G351" s="22"/>
      <c r="H351" s="22"/>
    </row>
    <row r="352" ht="14.25" customHeight="1"/>
    <row r="353" ht="14.25" customHeight="1"/>
    <row r="354" spans="3:8" ht="14.25" customHeight="1">
      <c r="C354" s="54"/>
      <c r="D354" s="85"/>
      <c r="E354" s="54"/>
      <c r="F354" s="54"/>
      <c r="G354" s="54"/>
      <c r="H354" s="56" t="s">
        <v>29</v>
      </c>
    </row>
    <row r="355" spans="3:8" ht="14.25" customHeight="1">
      <c r="C355" s="54"/>
      <c r="D355" s="57"/>
      <c r="E355" s="54"/>
      <c r="F355" s="54"/>
      <c r="G355" s="54"/>
      <c r="H355" s="55" t="str">
        <f>H3</f>
        <v>platný od 1.1.2012</v>
      </c>
    </row>
    <row r="356" spans="3:8" ht="14.25" customHeight="1">
      <c r="C356" s="489" t="s">
        <v>359</v>
      </c>
      <c r="D356" s="489"/>
      <c r="E356" s="489"/>
      <c r="F356" s="490" t="s">
        <v>366</v>
      </c>
      <c r="G356" s="490"/>
      <c r="H356" s="490"/>
    </row>
    <row r="357" spans="3:8" ht="14.25" customHeight="1">
      <c r="C357" s="58"/>
      <c r="D357" s="58"/>
      <c r="E357" s="58"/>
      <c r="F357" s="59"/>
      <c r="G357" s="59"/>
      <c r="H357" s="59"/>
    </row>
    <row r="358" spans="3:8" ht="14.25" customHeight="1">
      <c r="C358" s="488" t="s">
        <v>495</v>
      </c>
      <c r="D358" s="488"/>
      <c r="E358" s="488"/>
      <c r="F358" s="488"/>
      <c r="G358" s="488"/>
      <c r="H358" s="488"/>
    </row>
    <row r="359" spans="3:8" ht="14.25" customHeight="1">
      <c r="C359" s="24" t="s">
        <v>496</v>
      </c>
      <c r="D359" s="25" t="s">
        <v>66</v>
      </c>
      <c r="E359" s="26" t="s">
        <v>0</v>
      </c>
      <c r="F359" s="26" t="s">
        <v>1</v>
      </c>
      <c r="G359" s="26"/>
      <c r="H359" s="26"/>
    </row>
    <row r="360" spans="3:8" ht="14.25" customHeight="1">
      <c r="C360" s="13" t="s">
        <v>497</v>
      </c>
      <c r="D360" s="30" t="s">
        <v>498</v>
      </c>
      <c r="E360" s="28">
        <v>30419</v>
      </c>
      <c r="F360" s="28">
        <f aca="true" t="shared" si="30" ref="F360:F365">+CEILING(E360*1.17,1)</f>
        <v>35591</v>
      </c>
      <c r="G360" s="28"/>
      <c r="H360" s="28"/>
    </row>
    <row r="361" spans="3:8" ht="14.25" customHeight="1">
      <c r="C361" s="13" t="s">
        <v>499</v>
      </c>
      <c r="D361" s="30" t="s">
        <v>500</v>
      </c>
      <c r="E361" s="28">
        <v>28864</v>
      </c>
      <c r="F361" s="28">
        <f t="shared" si="30"/>
        <v>33771</v>
      </c>
      <c r="G361" s="28"/>
      <c r="H361" s="28"/>
    </row>
    <row r="362" spans="3:8" ht="14.25" customHeight="1">
      <c r="C362" s="13" t="s">
        <v>501</v>
      </c>
      <c r="D362" s="30" t="s">
        <v>502</v>
      </c>
      <c r="E362" s="28">
        <v>27701</v>
      </c>
      <c r="F362" s="28">
        <f t="shared" si="30"/>
        <v>32411</v>
      </c>
      <c r="G362" s="28"/>
      <c r="H362" s="28"/>
    </row>
    <row r="363" spans="3:8" ht="14.25" customHeight="1">
      <c r="C363" s="13" t="s">
        <v>503</v>
      </c>
      <c r="D363" s="30" t="s">
        <v>504</v>
      </c>
      <c r="E363" s="28">
        <v>26147</v>
      </c>
      <c r="F363" s="28">
        <f t="shared" si="30"/>
        <v>30592</v>
      </c>
      <c r="G363" s="28"/>
      <c r="H363" s="28"/>
    </row>
    <row r="364" spans="3:8" ht="14.25" customHeight="1">
      <c r="C364" s="13" t="s">
        <v>505</v>
      </c>
      <c r="D364" s="30" t="s">
        <v>506</v>
      </c>
      <c r="E364" s="28">
        <v>29198</v>
      </c>
      <c r="F364" s="28">
        <f t="shared" si="30"/>
        <v>34162</v>
      </c>
      <c r="G364" s="28"/>
      <c r="H364" s="28"/>
    </row>
    <row r="365" spans="3:8" ht="14.25" customHeight="1">
      <c r="C365" s="13" t="s">
        <v>507</v>
      </c>
      <c r="D365" s="30" t="s">
        <v>508</v>
      </c>
      <c r="E365" s="28">
        <v>27645</v>
      </c>
      <c r="F365" s="28">
        <f t="shared" si="30"/>
        <v>32345</v>
      </c>
      <c r="G365" s="28"/>
      <c r="H365" s="28"/>
    </row>
    <row r="366" spans="3:8" ht="14.25" customHeight="1">
      <c r="C366" s="13" t="s">
        <v>509</v>
      </c>
      <c r="D366" s="30"/>
      <c r="E366" s="28"/>
      <c r="F366" s="28"/>
      <c r="G366" s="28"/>
      <c r="H366" s="28"/>
    </row>
    <row r="367" spans="3:8" ht="14.25" customHeight="1">
      <c r="C367" s="13" t="s">
        <v>510</v>
      </c>
      <c r="D367" s="30" t="s">
        <v>511</v>
      </c>
      <c r="E367" s="28">
        <v>6347</v>
      </c>
      <c r="F367" s="28">
        <f>+CEILING(E367*1.17,1)</f>
        <v>7426</v>
      </c>
      <c r="G367" s="28"/>
      <c r="H367" s="28"/>
    </row>
    <row r="368" spans="3:8" ht="14.25" customHeight="1">
      <c r="C368" s="13" t="s">
        <v>512</v>
      </c>
      <c r="D368" s="30" t="s">
        <v>513</v>
      </c>
      <c r="E368" s="28">
        <v>8456</v>
      </c>
      <c r="F368" s="28">
        <f>+CEILING(E368*1.17,1)</f>
        <v>9894</v>
      </c>
      <c r="G368" s="28"/>
      <c r="H368" s="28"/>
    </row>
    <row r="369" spans="3:8" ht="14.25" customHeight="1">
      <c r="C369" s="24" t="s">
        <v>565</v>
      </c>
      <c r="D369" s="25" t="s">
        <v>66</v>
      </c>
      <c r="E369" s="26" t="s">
        <v>0</v>
      </c>
      <c r="F369" s="26" t="s">
        <v>1</v>
      </c>
      <c r="G369" s="28"/>
      <c r="H369" s="28"/>
    </row>
    <row r="370" spans="3:8" ht="14.25" customHeight="1">
      <c r="C370" s="13" t="s">
        <v>566</v>
      </c>
      <c r="D370" s="30" t="s">
        <v>567</v>
      </c>
      <c r="E370" s="28">
        <v>3378</v>
      </c>
      <c r="F370" s="28">
        <f>+CEILING(E370*1.25,1)</f>
        <v>4223</v>
      </c>
      <c r="G370" s="28"/>
      <c r="H370" s="28"/>
    </row>
    <row r="371" spans="3:8" ht="14.25" customHeight="1">
      <c r="C371" s="13" t="s">
        <v>568</v>
      </c>
      <c r="D371" s="30" t="s">
        <v>569</v>
      </c>
      <c r="E371" s="28">
        <v>9543</v>
      </c>
      <c r="F371" s="28">
        <f>+CEILING(E371*1.25,1)</f>
        <v>11929</v>
      </c>
      <c r="G371" s="28"/>
      <c r="H371" s="28"/>
    </row>
    <row r="372" spans="3:8" ht="14.25" customHeight="1">
      <c r="C372" s="13" t="s">
        <v>570</v>
      </c>
      <c r="D372" s="30" t="s">
        <v>571</v>
      </c>
      <c r="E372" s="28">
        <v>15976</v>
      </c>
      <c r="F372" s="28">
        <f>+CEILING(E372*1.25,1)</f>
        <v>19970</v>
      </c>
      <c r="G372" s="28"/>
      <c r="H372" s="28"/>
    </row>
    <row r="373" spans="3:8" ht="14.25" customHeight="1">
      <c r="C373" s="13"/>
      <c r="D373" s="30"/>
      <c r="E373" s="28"/>
      <c r="F373" s="28"/>
      <c r="G373" s="28"/>
      <c r="H373" s="28"/>
    </row>
    <row r="374" spans="3:8" ht="14.25" customHeight="1">
      <c r="C374" s="488" t="s">
        <v>515</v>
      </c>
      <c r="D374" s="488"/>
      <c r="E374" s="488"/>
      <c r="F374" s="488"/>
      <c r="G374" s="488"/>
      <c r="H374" s="488"/>
    </row>
    <row r="375" spans="3:8" ht="14.25" customHeight="1">
      <c r="C375" s="24" t="s">
        <v>514</v>
      </c>
      <c r="D375" s="25" t="s">
        <v>66</v>
      </c>
      <c r="E375" s="26" t="s">
        <v>0</v>
      </c>
      <c r="F375" s="26" t="s">
        <v>1</v>
      </c>
      <c r="G375" s="26"/>
      <c r="H375" s="26"/>
    </row>
    <row r="376" spans="3:8" ht="14.25" customHeight="1">
      <c r="C376" s="13" t="s">
        <v>516</v>
      </c>
      <c r="D376" s="30" t="s">
        <v>518</v>
      </c>
      <c r="E376" s="28">
        <v>16423</v>
      </c>
      <c r="F376" s="28">
        <f>+CEILING(E376*1.17,1)</f>
        <v>19215</v>
      </c>
      <c r="G376" s="28"/>
      <c r="H376" s="28"/>
    </row>
    <row r="377" spans="3:8" ht="14.25" customHeight="1">
      <c r="C377" s="13" t="s">
        <v>517</v>
      </c>
      <c r="D377" s="30" t="s">
        <v>519</v>
      </c>
      <c r="E377" s="28">
        <v>21306</v>
      </c>
      <c r="F377" s="28">
        <f>+CEILING(E377*1.17,1)</f>
        <v>24929</v>
      </c>
      <c r="G377" s="28"/>
      <c r="H377" s="28"/>
    </row>
    <row r="378" spans="3:8" ht="14.25" customHeight="1">
      <c r="C378" s="24" t="s">
        <v>520</v>
      </c>
      <c r="D378" s="30"/>
      <c r="E378" s="28"/>
      <c r="F378" s="28"/>
      <c r="G378" s="28"/>
      <c r="H378" s="28"/>
    </row>
    <row r="379" spans="3:8" ht="14.25" customHeight="1">
      <c r="C379" s="13" t="s">
        <v>521</v>
      </c>
      <c r="D379" s="30" t="s">
        <v>525</v>
      </c>
      <c r="E379" s="28">
        <v>9765</v>
      </c>
      <c r="F379" s="28">
        <f>+CEILING(E379*1.17,1)</f>
        <v>11426</v>
      </c>
      <c r="G379" s="28"/>
      <c r="H379" s="28"/>
    </row>
    <row r="380" spans="3:8" ht="14.25" customHeight="1">
      <c r="C380" s="13" t="s">
        <v>522</v>
      </c>
      <c r="D380" s="30" t="s">
        <v>526</v>
      </c>
      <c r="E380" s="28">
        <v>14870</v>
      </c>
      <c r="F380" s="28">
        <f>+CEILING(E380*1.17,1)</f>
        <v>17398</v>
      </c>
      <c r="G380" s="28"/>
      <c r="H380" s="28"/>
    </row>
    <row r="381" spans="3:8" ht="14.25" customHeight="1">
      <c r="C381" s="13" t="s">
        <v>523</v>
      </c>
      <c r="D381" s="30" t="s">
        <v>527</v>
      </c>
      <c r="E381" s="28">
        <v>8434</v>
      </c>
      <c r="F381" s="28">
        <f>+CEILING(E381*1.17,1)</f>
        <v>9868</v>
      </c>
      <c r="G381" s="28"/>
      <c r="H381" s="28"/>
    </row>
    <row r="382" spans="3:8" ht="14.25" customHeight="1">
      <c r="C382" s="13" t="s">
        <v>524</v>
      </c>
      <c r="D382" s="30" t="s">
        <v>528</v>
      </c>
      <c r="E382" s="28">
        <v>12984</v>
      </c>
      <c r="F382" s="28">
        <f>+CEILING(E382*1.17,1)</f>
        <v>15192</v>
      </c>
      <c r="G382" s="28"/>
      <c r="H382" s="28"/>
    </row>
    <row r="383" spans="3:8" ht="14.25" customHeight="1">
      <c r="C383" s="488" t="s">
        <v>548</v>
      </c>
      <c r="D383" s="488"/>
      <c r="E383" s="488"/>
      <c r="F383" s="488"/>
      <c r="G383" s="488"/>
      <c r="H383" s="488"/>
    </row>
    <row r="384" spans="3:8" ht="14.25" customHeight="1">
      <c r="C384" s="22" t="s">
        <v>282</v>
      </c>
      <c r="D384" s="44" t="s">
        <v>309</v>
      </c>
      <c r="E384" s="44" t="s">
        <v>308</v>
      </c>
      <c r="F384" s="22"/>
      <c r="G384" s="22"/>
      <c r="H384" s="22"/>
    </row>
    <row r="385" spans="3:8" ht="14.25" customHeight="1">
      <c r="C385" s="41" t="s">
        <v>283</v>
      </c>
      <c r="D385" s="42"/>
      <c r="E385" s="41"/>
      <c r="F385" s="41"/>
      <c r="G385" s="41"/>
      <c r="H385" s="43"/>
    </row>
    <row r="386" spans="3:8" ht="14.25" customHeight="1">
      <c r="C386" s="13"/>
      <c r="D386" s="30"/>
      <c r="E386" s="28"/>
      <c r="F386" s="28"/>
      <c r="G386" s="28"/>
      <c r="H386" s="28"/>
    </row>
    <row r="387" spans="3:8" ht="14.25" customHeight="1">
      <c r="C387" s="488" t="s">
        <v>529</v>
      </c>
      <c r="D387" s="488"/>
      <c r="E387" s="488"/>
      <c r="F387" s="488"/>
      <c r="G387" s="488"/>
      <c r="H387" s="488"/>
    </row>
    <row r="388" spans="3:8" ht="14.25" customHeight="1">
      <c r="C388" s="24" t="s">
        <v>530</v>
      </c>
      <c r="D388" s="25" t="s">
        <v>66</v>
      </c>
      <c r="E388" s="26" t="s">
        <v>0</v>
      </c>
      <c r="F388" s="26" t="s">
        <v>1</v>
      </c>
      <c r="G388" s="26" t="s">
        <v>2</v>
      </c>
      <c r="H388" s="26" t="s">
        <v>3</v>
      </c>
    </row>
    <row r="389" spans="3:8" ht="14.25" customHeight="1">
      <c r="C389" s="13" t="s">
        <v>531</v>
      </c>
      <c r="D389" s="30" t="s">
        <v>533</v>
      </c>
      <c r="E389" s="28">
        <v>877</v>
      </c>
      <c r="F389" s="28">
        <f>CEILING(E389*1.1,0.01)</f>
        <v>964.7</v>
      </c>
      <c r="G389" s="28">
        <f>CEILING(E389*1.2,0.01)</f>
        <v>1052.4</v>
      </c>
      <c r="H389" s="28">
        <f>CEILING(E389*1.4,0.01)</f>
        <v>1227.8</v>
      </c>
    </row>
    <row r="390" spans="3:8" ht="14.25" customHeight="1">
      <c r="C390" s="13" t="s">
        <v>532</v>
      </c>
      <c r="D390" s="30" t="s">
        <v>534</v>
      </c>
      <c r="E390" s="28">
        <v>946</v>
      </c>
      <c r="F390" s="28">
        <f>CEILING(E390*1.1,0.01)</f>
        <v>1040.6</v>
      </c>
      <c r="G390" s="28">
        <f>CEILING(E390*1.2,0.01)</f>
        <v>1135.2</v>
      </c>
      <c r="H390" s="28">
        <f>CEILING(E390*1.4,0.01)</f>
        <v>1324.4</v>
      </c>
    </row>
    <row r="391" spans="3:8" ht="14.25" customHeight="1">
      <c r="C391" s="13"/>
      <c r="D391" s="30"/>
      <c r="E391" s="28"/>
      <c r="F391" s="28"/>
      <c r="G391" s="28"/>
      <c r="H391" s="28"/>
    </row>
    <row r="392" spans="3:8" ht="14.25" customHeight="1">
      <c r="C392" s="488" t="s">
        <v>564</v>
      </c>
      <c r="D392" s="488"/>
      <c r="E392" s="488"/>
      <c r="F392" s="488"/>
      <c r="G392" s="488"/>
      <c r="H392" s="488"/>
    </row>
    <row r="393" spans="3:8" ht="14.25" customHeight="1">
      <c r="C393" s="24"/>
      <c r="D393" s="25" t="s">
        <v>66</v>
      </c>
      <c r="E393" s="26" t="s">
        <v>0</v>
      </c>
      <c r="F393" s="26" t="s">
        <v>1</v>
      </c>
      <c r="G393" s="26" t="s">
        <v>2</v>
      </c>
      <c r="H393" s="26" t="s">
        <v>3</v>
      </c>
    </row>
    <row r="394" spans="3:8" ht="14.25" customHeight="1">
      <c r="C394" s="13" t="s">
        <v>535</v>
      </c>
      <c r="D394" s="30" t="s">
        <v>536</v>
      </c>
      <c r="E394" s="28">
        <v>410</v>
      </c>
      <c r="F394" s="28">
        <f aca="true" t="shared" si="31" ref="F394:F406">CEILING(E394*1.1,0.01)</f>
        <v>451</v>
      </c>
      <c r="G394" s="28">
        <f aca="true" t="shared" si="32" ref="G394:G406">CEILING(E394*1.2,0.01)</f>
        <v>492</v>
      </c>
      <c r="H394" s="28">
        <f aca="true" t="shared" si="33" ref="H394:H406">CEILING(E394*1.4,0.01)</f>
        <v>574</v>
      </c>
    </row>
    <row r="395" spans="3:8" ht="14.25" customHeight="1">
      <c r="C395" s="13" t="s">
        <v>562</v>
      </c>
      <c r="D395" s="30" t="s">
        <v>537</v>
      </c>
      <c r="E395" s="28">
        <v>438</v>
      </c>
      <c r="F395" s="28">
        <f t="shared" si="31"/>
        <v>481.8</v>
      </c>
      <c r="G395" s="28">
        <f t="shared" si="32"/>
        <v>525.6</v>
      </c>
      <c r="H395" s="28">
        <f t="shared" si="33"/>
        <v>613.2</v>
      </c>
    </row>
    <row r="396" spans="3:8" ht="14.25" customHeight="1">
      <c r="C396" s="13" t="s">
        <v>538</v>
      </c>
      <c r="D396" s="30" t="s">
        <v>539</v>
      </c>
      <c r="E396" s="28">
        <v>427</v>
      </c>
      <c r="F396" s="28">
        <f t="shared" si="31"/>
        <v>469.7</v>
      </c>
      <c r="G396" s="28">
        <f t="shared" si="32"/>
        <v>512.4</v>
      </c>
      <c r="H396" s="28">
        <f t="shared" si="33"/>
        <v>597.8000000000001</v>
      </c>
    </row>
    <row r="397" spans="3:8" ht="14.25" customHeight="1">
      <c r="C397" s="13" t="s">
        <v>542</v>
      </c>
      <c r="D397" s="30" t="s">
        <v>540</v>
      </c>
      <c r="E397" s="28">
        <v>244</v>
      </c>
      <c r="F397" s="28">
        <f t="shared" si="31"/>
        <v>268.4</v>
      </c>
      <c r="G397" s="28">
        <f t="shared" si="32"/>
        <v>292.8</v>
      </c>
      <c r="H397" s="28">
        <f t="shared" si="33"/>
        <v>341.6</v>
      </c>
    </row>
    <row r="398" spans="3:8" ht="14.25" customHeight="1">
      <c r="C398" s="13" t="s">
        <v>559</v>
      </c>
      <c r="D398" s="30" t="s">
        <v>560</v>
      </c>
      <c r="E398" s="28">
        <v>653</v>
      </c>
      <c r="F398" s="28">
        <f t="shared" si="31"/>
        <v>718.3000000000001</v>
      </c>
      <c r="G398" s="28">
        <f t="shared" si="32"/>
        <v>783.6</v>
      </c>
      <c r="H398" s="28">
        <f t="shared" si="33"/>
        <v>914.2</v>
      </c>
    </row>
    <row r="399" spans="3:8" ht="14.25" customHeight="1">
      <c r="C399" s="13" t="s">
        <v>561</v>
      </c>
      <c r="D399" s="30" t="s">
        <v>541</v>
      </c>
      <c r="E399" s="28">
        <v>36</v>
      </c>
      <c r="F399" s="28">
        <f t="shared" si="31"/>
        <v>39.6</v>
      </c>
      <c r="G399" s="28">
        <f t="shared" si="32"/>
        <v>43.2</v>
      </c>
      <c r="H399" s="28">
        <f t="shared" si="33"/>
        <v>50.4</v>
      </c>
    </row>
    <row r="400" spans="3:8" ht="14.25" customHeight="1">
      <c r="C400" s="13" t="s">
        <v>545</v>
      </c>
      <c r="D400" s="30" t="s">
        <v>543</v>
      </c>
      <c r="E400" s="28">
        <v>1133</v>
      </c>
      <c r="F400" s="28">
        <f t="shared" si="31"/>
        <v>1246.3</v>
      </c>
      <c r="G400" s="28">
        <f t="shared" si="32"/>
        <v>1359.6000000000001</v>
      </c>
      <c r="H400" s="28">
        <f t="shared" si="33"/>
        <v>1586.2</v>
      </c>
    </row>
    <row r="401" spans="3:8" ht="14.25" customHeight="1">
      <c r="C401" s="13" t="s">
        <v>544</v>
      </c>
      <c r="D401" s="30" t="s">
        <v>546</v>
      </c>
      <c r="E401" s="28">
        <v>327</v>
      </c>
      <c r="F401" s="28">
        <f t="shared" si="31"/>
        <v>359.7</v>
      </c>
      <c r="G401" s="28">
        <f t="shared" si="32"/>
        <v>392.40000000000003</v>
      </c>
      <c r="H401" s="28">
        <f t="shared" si="33"/>
        <v>457.8</v>
      </c>
    </row>
    <row r="402" spans="3:8" ht="14.25" customHeight="1">
      <c r="C402" s="13" t="s">
        <v>551</v>
      </c>
      <c r="D402" s="30" t="s">
        <v>555</v>
      </c>
      <c r="E402" s="28">
        <v>837</v>
      </c>
      <c r="F402" s="28">
        <f t="shared" si="31"/>
        <v>920.7</v>
      </c>
      <c r="G402" s="28">
        <f t="shared" si="32"/>
        <v>1004.4</v>
      </c>
      <c r="H402" s="28">
        <f t="shared" si="33"/>
        <v>1171.8</v>
      </c>
    </row>
    <row r="403" spans="3:8" ht="14.25" customHeight="1">
      <c r="C403" s="13" t="s">
        <v>554</v>
      </c>
      <c r="D403" s="30" t="s">
        <v>556</v>
      </c>
      <c r="E403" s="28">
        <v>661</v>
      </c>
      <c r="F403" s="28">
        <f t="shared" si="31"/>
        <v>727.1</v>
      </c>
      <c r="G403" s="28">
        <f t="shared" si="32"/>
        <v>793.2</v>
      </c>
      <c r="H403" s="28">
        <f t="shared" si="33"/>
        <v>925.4</v>
      </c>
    </row>
    <row r="404" spans="3:8" ht="14.25" customHeight="1">
      <c r="C404" s="13" t="s">
        <v>557</v>
      </c>
      <c r="D404" s="30" t="s">
        <v>558</v>
      </c>
      <c r="E404" s="28">
        <v>746</v>
      </c>
      <c r="F404" s="28">
        <f t="shared" si="31"/>
        <v>820.6</v>
      </c>
      <c r="G404" s="28">
        <f t="shared" si="32"/>
        <v>895.2</v>
      </c>
      <c r="H404" s="28">
        <f t="shared" si="33"/>
        <v>1044.4</v>
      </c>
    </row>
    <row r="405" spans="3:8" ht="14.25" customHeight="1">
      <c r="C405" s="13" t="s">
        <v>552</v>
      </c>
      <c r="D405" s="30" t="s">
        <v>549</v>
      </c>
      <c r="E405" s="28">
        <v>510</v>
      </c>
      <c r="F405" s="28">
        <f t="shared" si="31"/>
        <v>561</v>
      </c>
      <c r="G405" s="28">
        <f t="shared" si="32"/>
        <v>612</v>
      </c>
      <c r="H405" s="28">
        <f t="shared" si="33"/>
        <v>714</v>
      </c>
    </row>
    <row r="406" spans="3:8" ht="14.25" customHeight="1">
      <c r="C406" s="13" t="s">
        <v>553</v>
      </c>
      <c r="D406" s="30" t="s">
        <v>550</v>
      </c>
      <c r="E406" s="28">
        <v>1221</v>
      </c>
      <c r="F406" s="28">
        <f t="shared" si="31"/>
        <v>1343.1000000000001</v>
      </c>
      <c r="G406" s="28">
        <f t="shared" si="32"/>
        <v>1465.2</v>
      </c>
      <c r="H406" s="28">
        <f t="shared" si="33"/>
        <v>1709.4</v>
      </c>
    </row>
    <row r="407" spans="3:8" ht="14.25" customHeight="1">
      <c r="C407" s="13"/>
      <c r="D407" s="30"/>
      <c r="E407" s="28"/>
      <c r="F407" s="28"/>
      <c r="G407" s="28"/>
      <c r="H407" s="28"/>
    </row>
    <row r="408" spans="3:8" ht="14.25" customHeight="1">
      <c r="C408" s="13"/>
      <c r="D408" s="30"/>
      <c r="E408" s="28"/>
      <c r="F408" s="28"/>
      <c r="G408" s="28"/>
      <c r="H408" s="28"/>
    </row>
    <row r="409" spans="3:8" ht="14.25" customHeight="1">
      <c r="C409" s="502" t="s">
        <v>547</v>
      </c>
      <c r="D409" s="502"/>
      <c r="E409" s="502"/>
      <c r="F409" s="502"/>
      <c r="G409" s="502"/>
      <c r="H409" s="502"/>
    </row>
    <row r="410" spans="3:8" ht="14.25" customHeight="1">
      <c r="C410" s="44" t="s">
        <v>305</v>
      </c>
      <c r="D410" s="45"/>
      <c r="E410" s="44" t="s">
        <v>306</v>
      </c>
      <c r="F410" s="22"/>
      <c r="G410" s="22"/>
      <c r="H410" s="22"/>
    </row>
    <row r="411" spans="3:8" ht="14.25" customHeight="1">
      <c r="C411" s="44" t="s">
        <v>285</v>
      </c>
      <c r="D411" s="45"/>
      <c r="E411" s="44" t="s">
        <v>307</v>
      </c>
      <c r="F411" s="22"/>
      <c r="G411" s="22"/>
      <c r="H411" s="22"/>
    </row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spans="3:8" ht="14.25" customHeight="1">
      <c r="C421" s="54"/>
      <c r="D421" s="85" t="s">
        <v>491</v>
      </c>
      <c r="E421" s="54"/>
      <c r="F421" s="54"/>
      <c r="G421" s="54"/>
      <c r="H421" s="56" t="s">
        <v>29</v>
      </c>
    </row>
    <row r="422" spans="3:8" ht="14.25" customHeight="1">
      <c r="C422" s="54"/>
      <c r="D422" s="57"/>
      <c r="E422" s="54"/>
      <c r="F422" s="54"/>
      <c r="G422" s="54"/>
      <c r="H422" s="55" t="str">
        <f>H3</f>
        <v>platný od 1.1.2012</v>
      </c>
    </row>
    <row r="423" spans="3:8" ht="14.25" customHeight="1">
      <c r="C423" s="489" t="s">
        <v>359</v>
      </c>
      <c r="D423" s="489"/>
      <c r="E423" s="489"/>
      <c r="F423" s="490" t="s">
        <v>366</v>
      </c>
      <c r="G423" s="490"/>
      <c r="H423" s="490"/>
    </row>
    <row r="424" spans="3:8" ht="14.25" customHeight="1">
      <c r="C424" s="58"/>
      <c r="D424" s="58"/>
      <c r="E424" s="58"/>
      <c r="F424" s="59"/>
      <c r="G424" s="59"/>
      <c r="H424" s="59"/>
    </row>
    <row r="425" spans="3:8" ht="14.25" customHeight="1">
      <c r="C425" s="488" t="s">
        <v>578</v>
      </c>
      <c r="D425" s="488"/>
      <c r="E425" s="488"/>
      <c r="F425" s="488"/>
      <c r="G425" s="488"/>
      <c r="H425" s="488"/>
    </row>
    <row r="426" spans="3:8" ht="14.25" customHeight="1">
      <c r="C426" s="24" t="s">
        <v>579</v>
      </c>
      <c r="D426" s="25" t="s">
        <v>66</v>
      </c>
      <c r="E426" s="26" t="s">
        <v>0</v>
      </c>
      <c r="F426" s="26" t="s">
        <v>1</v>
      </c>
      <c r="G426" s="26" t="s">
        <v>2</v>
      </c>
      <c r="H426" s="26" t="s">
        <v>3</v>
      </c>
    </row>
    <row r="427" spans="3:8" ht="14.25" customHeight="1">
      <c r="C427" s="13" t="s">
        <v>580</v>
      </c>
      <c r="D427" s="30">
        <v>55501</v>
      </c>
      <c r="E427" s="28">
        <v>1134</v>
      </c>
      <c r="F427" s="28">
        <f>+CEILING(E427*1.17,1)</f>
        <v>1327</v>
      </c>
      <c r="G427" s="28">
        <f>CEILING(E427*1.2,0.01)</f>
        <v>1360.8</v>
      </c>
      <c r="H427" s="28">
        <f>CEILING(E427*1.4,0.01)</f>
        <v>1587.6000000000001</v>
      </c>
    </row>
    <row r="428" spans="3:8" ht="14.25" customHeight="1">
      <c r="C428" s="13" t="s">
        <v>581</v>
      </c>
      <c r="D428" s="30">
        <v>55504</v>
      </c>
      <c r="E428" s="28">
        <v>1241</v>
      </c>
      <c r="F428" s="28">
        <f>+CEILING(E428*1.17,1)</f>
        <v>1452</v>
      </c>
      <c r="G428" s="28">
        <f>CEILING(E428*1.2,0.01)</f>
        <v>1489.2</v>
      </c>
      <c r="H428" s="28">
        <f>CEILING(E428*1.4,0.01)</f>
        <v>1737.4</v>
      </c>
    </row>
    <row r="429" spans="3:8" ht="14.25" customHeight="1">
      <c r="C429" s="24" t="s">
        <v>587</v>
      </c>
      <c r="D429" s="30"/>
      <c r="E429" s="28"/>
      <c r="F429" s="28"/>
      <c r="G429" s="28"/>
      <c r="H429" s="28"/>
    </row>
    <row r="430" spans="3:8" ht="14.25" customHeight="1">
      <c r="C430" s="13" t="s">
        <v>582</v>
      </c>
      <c r="D430" s="30" t="s">
        <v>597</v>
      </c>
      <c r="E430" s="28">
        <v>1241</v>
      </c>
      <c r="F430" s="28">
        <f>+CEILING(E430*1.17,1)</f>
        <v>1452</v>
      </c>
      <c r="G430" s="28">
        <f>CEILING(E430*1.2,0.01)</f>
        <v>1489.2</v>
      </c>
      <c r="H430" s="28">
        <f>CEILING(E430*1.4,0.01)</f>
        <v>1737.4</v>
      </c>
    </row>
    <row r="431" spans="3:8" ht="14.25" customHeight="1">
      <c r="C431" s="13" t="s">
        <v>583</v>
      </c>
      <c r="D431" s="30" t="s">
        <v>598</v>
      </c>
      <c r="E431" s="28">
        <v>215</v>
      </c>
      <c r="F431" s="28">
        <f>+CEILING(E431*1.17,1)</f>
        <v>252</v>
      </c>
      <c r="G431" s="28">
        <f>CEILING(E431*1.2,0.01)</f>
        <v>258</v>
      </c>
      <c r="H431" s="28">
        <f>CEILING(F431*1.2,0.01)</f>
        <v>302.40000000000003</v>
      </c>
    </row>
    <row r="432" spans="3:8" ht="14.25" customHeight="1">
      <c r="C432" s="13" t="s">
        <v>584</v>
      </c>
      <c r="D432" s="30" t="s">
        <v>594</v>
      </c>
      <c r="E432" s="28">
        <v>323</v>
      </c>
      <c r="F432" s="28">
        <f>+CEILING(E432*1.17,1)</f>
        <v>378</v>
      </c>
      <c r="G432" s="28">
        <f>CEILING(E432*1.2,0.01)</f>
        <v>387.6</v>
      </c>
      <c r="H432" s="28">
        <f>CEILING(F432*1.2,0.01)</f>
        <v>453.6</v>
      </c>
    </row>
    <row r="433" spans="3:8" ht="14.25" customHeight="1">
      <c r="C433" s="13" t="s">
        <v>585</v>
      </c>
      <c r="D433" s="30" t="s">
        <v>595</v>
      </c>
      <c r="E433" s="28">
        <v>397</v>
      </c>
      <c r="F433" s="28">
        <f>+CEILING(E433*1.17,1)</f>
        <v>465</v>
      </c>
      <c r="G433" s="28">
        <f>CEILING(E433*1.2,0.01)</f>
        <v>476.40000000000003</v>
      </c>
      <c r="H433" s="28">
        <f>CEILING(F433*1.2,0.01)</f>
        <v>558</v>
      </c>
    </row>
    <row r="434" spans="3:8" ht="14.25" customHeight="1">
      <c r="C434" s="13" t="s">
        <v>586</v>
      </c>
      <c r="D434" s="30" t="s">
        <v>596</v>
      </c>
      <c r="E434" s="28">
        <v>457</v>
      </c>
      <c r="F434" s="28">
        <f>+CEILING(E434*1.17,1)</f>
        <v>535</v>
      </c>
      <c r="G434" s="28">
        <f>CEILING(E434*1.2,0.01)</f>
        <v>548.4</v>
      </c>
      <c r="H434" s="28">
        <f>CEILING(F434*1.2,0.01)</f>
        <v>642</v>
      </c>
    </row>
    <row r="435" spans="3:8" ht="14.25" customHeight="1">
      <c r="C435" s="13"/>
      <c r="D435" s="30"/>
      <c r="E435" s="28"/>
      <c r="F435" s="28"/>
      <c r="G435" s="28"/>
      <c r="H435" s="28"/>
    </row>
    <row r="436" spans="3:8" ht="14.25" customHeight="1">
      <c r="C436" s="24" t="s">
        <v>588</v>
      </c>
      <c r="D436" s="25" t="s">
        <v>66</v>
      </c>
      <c r="E436" s="26" t="s">
        <v>0</v>
      </c>
      <c r="F436" s="26" t="s">
        <v>1</v>
      </c>
      <c r="G436" s="28"/>
      <c r="H436" s="28"/>
    </row>
    <row r="437" spans="3:8" ht="14.25" customHeight="1">
      <c r="C437" s="13" t="s">
        <v>589</v>
      </c>
      <c r="D437" s="30">
        <v>77801</v>
      </c>
      <c r="E437" s="28">
        <v>5120</v>
      </c>
      <c r="F437" s="28">
        <f>+CEILING(E437*1.25,1)</f>
        <v>6400</v>
      </c>
      <c r="G437" s="28"/>
      <c r="H437" s="28"/>
    </row>
    <row r="438" spans="3:8" ht="14.25" customHeight="1">
      <c r="C438" s="13" t="s">
        <v>590</v>
      </c>
      <c r="D438" s="30" t="s">
        <v>600</v>
      </c>
      <c r="E438" s="28">
        <v>9224</v>
      </c>
      <c r="F438" s="28">
        <f>+CEILING(E438*1.25,1)</f>
        <v>11530</v>
      </c>
      <c r="G438" s="28"/>
      <c r="H438" s="28"/>
    </row>
    <row r="439" spans="3:8" ht="14.25" customHeight="1">
      <c r="C439" s="13" t="s">
        <v>599</v>
      </c>
      <c r="D439" s="30">
        <v>77901</v>
      </c>
      <c r="E439" s="28">
        <v>2042</v>
      </c>
      <c r="F439" s="28">
        <f>+CEILING(E439*1.25,1)</f>
        <v>2553</v>
      </c>
      <c r="G439" s="28"/>
      <c r="H439" s="28"/>
    </row>
    <row r="440" spans="3:8" ht="14.25" customHeight="1">
      <c r="C440" s="13"/>
      <c r="D440" s="30"/>
      <c r="E440" s="28"/>
      <c r="F440" s="28"/>
      <c r="G440" s="28"/>
      <c r="H440" s="28"/>
    </row>
    <row r="441" spans="3:8" ht="14.25" customHeight="1">
      <c r="C441" s="24" t="s">
        <v>591</v>
      </c>
      <c r="D441" s="25" t="s">
        <v>66</v>
      </c>
      <c r="E441" s="26" t="s">
        <v>0</v>
      </c>
      <c r="F441" s="26" t="s">
        <v>1</v>
      </c>
      <c r="G441" s="26" t="s">
        <v>2</v>
      </c>
      <c r="H441" s="26" t="s">
        <v>3</v>
      </c>
    </row>
    <row r="442" spans="3:8" ht="14.25" customHeight="1">
      <c r="C442" s="13" t="s">
        <v>592</v>
      </c>
      <c r="D442" s="30">
        <v>78601</v>
      </c>
      <c r="E442" s="28">
        <v>1324</v>
      </c>
      <c r="F442" s="28">
        <f>+CEILING(E442*1.17,1)</f>
        <v>1550</v>
      </c>
      <c r="G442" s="28">
        <f>CEILING(E442*1.2,0.01)</f>
        <v>1588.8</v>
      </c>
      <c r="H442" s="28">
        <f>CEILING(E442*1.4,0.01)</f>
        <v>1853.6000000000001</v>
      </c>
    </row>
    <row r="443" spans="3:8" ht="14.25" customHeight="1">
      <c r="C443" s="13" t="s">
        <v>593</v>
      </c>
      <c r="D443" s="30">
        <v>78602</v>
      </c>
      <c r="E443" s="28">
        <v>1139</v>
      </c>
      <c r="F443" s="28">
        <f>+CEILING(E443*1.17,1)</f>
        <v>1333</v>
      </c>
      <c r="G443" s="28">
        <f>CEILING(E443*1.2,0.01)</f>
        <v>1366.8</v>
      </c>
      <c r="H443" s="28">
        <f>CEILING(E443*1.4,0.01)</f>
        <v>1594.6000000000001</v>
      </c>
    </row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  <row r="1075" ht="14.25" customHeight="1"/>
    <row r="1076" ht="14.25" customHeight="1"/>
    <row r="1077" ht="14.25" customHeight="1"/>
    <row r="1078" ht="14.25" customHeight="1"/>
    <row r="1079" ht="14.25" customHeight="1"/>
    <row r="1080" ht="14.25" customHeight="1"/>
    <row r="1081" ht="14.25" customHeight="1"/>
    <row r="1082" ht="14.25" customHeight="1"/>
    <row r="1083" ht="14.25" customHeight="1"/>
    <row r="1084" ht="14.25" customHeight="1"/>
    <row r="1085" ht="14.2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  <row r="1092" ht="14.25" customHeight="1"/>
    <row r="1093" ht="14.25" customHeight="1"/>
    <row r="1094" ht="14.25" customHeight="1"/>
    <row r="1095" ht="14.25" customHeight="1"/>
    <row r="1096" ht="14.25" customHeight="1"/>
    <row r="1097" ht="14.25" customHeight="1"/>
    <row r="1098" ht="14.25" customHeight="1"/>
    <row r="1099" ht="14.25" customHeight="1"/>
    <row r="1100" ht="14.25" customHeight="1"/>
    <row r="1101" ht="14.25" customHeight="1"/>
    <row r="1102" ht="14.25" customHeight="1"/>
    <row r="1103" ht="14.25" customHeight="1"/>
    <row r="1104" ht="14.25" customHeight="1"/>
    <row r="1105" ht="14.25" customHeight="1"/>
    <row r="1106" ht="14.25" customHeight="1"/>
    <row r="1107" ht="14.25" customHeight="1"/>
    <row r="1108" ht="14.25" customHeight="1"/>
    <row r="1109" ht="14.25" customHeight="1"/>
    <row r="1110" ht="14.25" customHeight="1"/>
    <row r="1111" ht="14.25" customHeight="1"/>
    <row r="1112" ht="14.25" customHeight="1"/>
    <row r="1113" ht="14.25" customHeight="1"/>
    <row r="1114" ht="14.25" customHeight="1"/>
    <row r="1115" ht="14.25" customHeight="1"/>
    <row r="1116" ht="14.25" customHeight="1"/>
    <row r="1117" ht="14.25" customHeight="1"/>
    <row r="1118" ht="14.25" customHeight="1"/>
    <row r="1119" ht="14.25" customHeight="1"/>
    <row r="1120" ht="14.25" customHeight="1"/>
    <row r="1121" ht="14.25" customHeight="1"/>
    <row r="1122" ht="14.25" customHeight="1"/>
    <row r="1123" ht="14.25" customHeight="1"/>
    <row r="1124" ht="14.25" customHeight="1"/>
    <row r="1125" ht="14.25" customHeight="1"/>
    <row r="1126" ht="14.25" customHeight="1"/>
    <row r="1127" ht="14.25" customHeight="1"/>
    <row r="1128" ht="14.25" customHeight="1"/>
    <row r="1129" ht="14.25" customHeight="1"/>
    <row r="1130" ht="14.25" customHeight="1"/>
    <row r="1131" ht="14.25" customHeight="1"/>
    <row r="1132" ht="14.25" customHeight="1"/>
    <row r="1133" ht="14.25" customHeight="1"/>
    <row r="1134" ht="14.25" customHeight="1"/>
    <row r="1135" ht="14.25" customHeight="1"/>
    <row r="1136" ht="14.25" customHeight="1"/>
    <row r="1137" ht="14.25" customHeight="1"/>
    <row r="1138" ht="14.25" customHeight="1"/>
    <row r="1139" ht="14.25" customHeight="1"/>
    <row r="1140" ht="14.25" customHeight="1"/>
    <row r="1141" ht="14.25" customHeight="1"/>
    <row r="1142" ht="14.25" customHeight="1"/>
    <row r="1143" ht="14.25" customHeight="1"/>
    <row r="1144" ht="14.25" customHeight="1"/>
    <row r="1145" ht="14.25" customHeight="1"/>
    <row r="1146" ht="14.25" customHeight="1"/>
    <row r="1147" ht="14.25" customHeight="1"/>
    <row r="1148" ht="14.25" customHeight="1"/>
    <row r="1149" ht="14.25" customHeight="1"/>
    <row r="1150" ht="14.25" customHeight="1"/>
    <row r="1151" ht="14.25" customHeight="1"/>
    <row r="1152" ht="14.25" customHeight="1"/>
    <row r="1153" ht="14.25" customHeight="1"/>
    <row r="1154" ht="14.25" customHeight="1"/>
    <row r="1155" ht="14.25" customHeight="1"/>
    <row r="1156" ht="14.25" customHeight="1"/>
    <row r="1157" ht="14.25" customHeight="1"/>
    <row r="1158" ht="14.25" customHeight="1"/>
    <row r="1159" ht="14.25" customHeight="1"/>
    <row r="1160" ht="14.25" customHeight="1"/>
    <row r="1161" ht="14.25" customHeight="1"/>
    <row r="1162" ht="14.25" customHeight="1"/>
    <row r="1163" ht="14.25" customHeight="1"/>
    <row r="1164" ht="14.25" customHeight="1"/>
    <row r="1165" ht="14.25" customHeight="1"/>
    <row r="1166" ht="14.25" customHeight="1"/>
    <row r="1167" ht="14.25" customHeight="1"/>
    <row r="1168" ht="14.25" customHeight="1"/>
    <row r="1169" ht="14.25" customHeight="1"/>
    <row r="1170" ht="14.25" customHeight="1"/>
    <row r="1171" ht="14.25" customHeight="1"/>
    <row r="1172" ht="14.25" customHeight="1"/>
    <row r="1173" ht="14.25" customHeight="1"/>
    <row r="1174" ht="14.25" customHeight="1"/>
    <row r="1175" ht="14.25" customHeight="1"/>
    <row r="1176" ht="14.25" customHeight="1"/>
    <row r="1177" ht="14.25" customHeight="1"/>
    <row r="1178" ht="14.25" customHeight="1"/>
    <row r="1179" ht="14.25" customHeight="1"/>
    <row r="1180" ht="14.25" customHeight="1"/>
    <row r="1181" ht="14.25" customHeight="1"/>
    <row r="1182" ht="14.25" customHeight="1"/>
    <row r="1183" ht="14.25" customHeight="1"/>
    <row r="1184" ht="14.25" customHeight="1"/>
    <row r="1185" ht="14.25" customHeight="1"/>
    <row r="1186" ht="14.25" customHeight="1"/>
    <row r="1187" ht="14.25" customHeight="1"/>
    <row r="1188" ht="14.25" customHeight="1"/>
    <row r="1189" ht="14.25" customHeight="1"/>
    <row r="1190" ht="14.25" customHeight="1"/>
    <row r="1191" ht="14.25" customHeight="1"/>
    <row r="1192" ht="14.25" customHeight="1"/>
    <row r="1193" ht="14.25" customHeight="1"/>
    <row r="1194" ht="14.25" customHeight="1"/>
    <row r="1195" ht="14.25" customHeight="1"/>
    <row r="1196" ht="14.25" customHeight="1"/>
    <row r="1197" ht="14.25" customHeight="1"/>
    <row r="1198" ht="14.25" customHeight="1"/>
    <row r="1199" ht="14.25" customHeight="1"/>
    <row r="1200" ht="14.25" customHeight="1"/>
    <row r="1201" ht="14.25" customHeight="1"/>
    <row r="1202" ht="14.25" customHeight="1"/>
    <row r="1203" ht="14.25" customHeight="1"/>
    <row r="1204" ht="14.25" customHeight="1"/>
    <row r="1205" ht="14.25" customHeight="1"/>
    <row r="1206" ht="14.25" customHeight="1"/>
    <row r="1207" ht="14.25" customHeight="1"/>
    <row r="1208" ht="14.25" customHeight="1"/>
    <row r="1209" ht="14.25" customHeight="1"/>
    <row r="1210" ht="14.25" customHeight="1"/>
    <row r="1211" ht="14.25" customHeight="1"/>
    <row r="1212" ht="14.25" customHeight="1"/>
    <row r="1213" ht="14.25" customHeight="1"/>
    <row r="1214" ht="14.25" customHeight="1"/>
    <row r="1215" ht="14.25" customHeight="1"/>
    <row r="1216" ht="14.25" customHeight="1"/>
    <row r="1217" ht="14.25" customHeight="1"/>
    <row r="1218" ht="14.25" customHeight="1"/>
    <row r="1219" ht="14.25" customHeight="1"/>
    <row r="1220" ht="14.25" customHeight="1"/>
    <row r="1221" ht="14.25" customHeight="1"/>
    <row r="1222" ht="14.25" customHeight="1"/>
    <row r="1223" ht="14.25" customHeight="1"/>
    <row r="1224" ht="14.25" customHeight="1"/>
    <row r="1225" ht="14.25" customHeight="1"/>
    <row r="1226" ht="14.25" customHeight="1"/>
    <row r="1227" ht="14.25" customHeight="1"/>
    <row r="1228" ht="14.25" customHeight="1"/>
    <row r="1229" ht="14.25" customHeight="1"/>
    <row r="1230" ht="14.25" customHeight="1"/>
    <row r="1231" ht="14.25" customHeight="1"/>
    <row r="1232" ht="14.25" customHeight="1"/>
    <row r="1233" ht="14.25" customHeight="1"/>
    <row r="1234" ht="14.25" customHeight="1"/>
    <row r="1235" ht="14.25" customHeight="1"/>
    <row r="1236" ht="14.25" customHeight="1"/>
    <row r="1237" ht="14.25" customHeight="1"/>
    <row r="1238" ht="14.25" customHeight="1"/>
    <row r="1239" ht="14.25" customHeight="1"/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0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7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4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1" ht="14.25" customHeight="1"/>
  </sheetData>
  <sheetProtection/>
  <mergeCells count="51">
    <mergeCell ref="C133:H133"/>
    <mergeCell ref="C90:H90"/>
    <mergeCell ref="C116:H116"/>
    <mergeCell ref="C58:H58"/>
    <mergeCell ref="C66:F66"/>
    <mergeCell ref="G66:H66"/>
    <mergeCell ref="C121:H121"/>
    <mergeCell ref="C68:H68"/>
    <mergeCell ref="C4:F4"/>
    <mergeCell ref="G4:H4"/>
    <mergeCell ref="C49:H49"/>
    <mergeCell ref="C6:H6"/>
    <mergeCell ref="C34:H34"/>
    <mergeCell ref="C25:H25"/>
    <mergeCell ref="C43:H43"/>
    <mergeCell ref="C147:F147"/>
    <mergeCell ref="C160:F160"/>
    <mergeCell ref="C181:F181"/>
    <mergeCell ref="C138:H138"/>
    <mergeCell ref="F145:H145"/>
    <mergeCell ref="C145:E145"/>
    <mergeCell ref="C245:E245"/>
    <mergeCell ref="F245:H245"/>
    <mergeCell ref="C295:H295"/>
    <mergeCell ref="C290:H290"/>
    <mergeCell ref="C280:E280"/>
    <mergeCell ref="C425:H425"/>
    <mergeCell ref="C409:H409"/>
    <mergeCell ref="C356:E356"/>
    <mergeCell ref="F356:H356"/>
    <mergeCell ref="C358:H358"/>
    <mergeCell ref="C345:H345"/>
    <mergeCell ref="C198:F198"/>
    <mergeCell ref="C204:F204"/>
    <mergeCell ref="C235:F235"/>
    <mergeCell ref="G235:H235"/>
    <mergeCell ref="C212:F212"/>
    <mergeCell ref="F280:H280"/>
    <mergeCell ref="C247:E247"/>
    <mergeCell ref="F288:H288"/>
    <mergeCell ref="C288:E288"/>
    <mergeCell ref="C322:H322"/>
    <mergeCell ref="C314:H314"/>
    <mergeCell ref="C374:H374"/>
    <mergeCell ref="C423:E423"/>
    <mergeCell ref="F423:H423"/>
    <mergeCell ref="C383:H383"/>
    <mergeCell ref="C387:H387"/>
    <mergeCell ref="C392:H392"/>
    <mergeCell ref="C341:H341"/>
    <mergeCell ref="C330:H330"/>
  </mergeCells>
  <printOptions horizontalCentered="1"/>
  <pageMargins left="0.2755905511811024" right="0.2755905511811024" top="0.17" bottom="0.18" header="0" footer="0"/>
  <pageSetup horizontalDpi="600" verticalDpi="600" orientation="portrait" paperSize="9" scale="86" r:id="rId2"/>
  <headerFooter alignWithMargins="0">
    <oddFooter>&amp;R&amp;7Stránka &amp;P z &amp;N</oddFooter>
  </headerFooter>
  <rowBreaks count="2" manualBreakCount="2">
    <brk id="63" min="1" max="7" man="1"/>
    <brk id="142" min="1" max="7" man="1"/>
  </rowBreaks>
  <colBreaks count="1" manualBreakCount="1">
    <brk id="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7.75390625" style="0" customWidth="1"/>
    <col min="2" max="6" width="15.75390625" style="0" customWidth="1"/>
  </cols>
  <sheetData>
    <row r="1" ht="30">
      <c r="A1" s="67" t="s">
        <v>440</v>
      </c>
    </row>
    <row r="3" spans="1:4" ht="25.5">
      <c r="A3" s="83" t="s">
        <v>605</v>
      </c>
      <c r="D3" s="84" t="s">
        <v>490</v>
      </c>
    </row>
    <row r="5" ht="15">
      <c r="A5" s="68" t="s">
        <v>441</v>
      </c>
    </row>
    <row r="6" ht="13.5" thickBot="1"/>
    <row r="7" spans="1:6" ht="25.5">
      <c r="A7" s="69" t="s">
        <v>442</v>
      </c>
      <c r="B7" s="70" t="s">
        <v>443</v>
      </c>
      <c r="C7" s="70"/>
      <c r="D7" s="70" t="s">
        <v>444</v>
      </c>
      <c r="E7" s="70" t="s">
        <v>445</v>
      </c>
      <c r="F7" s="61" t="s">
        <v>446</v>
      </c>
    </row>
    <row r="8" spans="1:6" ht="25.5">
      <c r="A8" s="71"/>
      <c r="B8" s="72" t="s">
        <v>447</v>
      </c>
      <c r="C8" s="72" t="s">
        <v>448</v>
      </c>
      <c r="D8" s="72"/>
      <c r="E8" s="72"/>
      <c r="F8" s="73"/>
    </row>
    <row r="9" spans="1:6" ht="25.5">
      <c r="A9" s="71" t="s">
        <v>449</v>
      </c>
      <c r="B9" s="74">
        <v>95</v>
      </c>
      <c r="C9" s="74">
        <v>95</v>
      </c>
      <c r="D9" s="74">
        <v>75</v>
      </c>
      <c r="E9" s="72" t="s">
        <v>450</v>
      </c>
      <c r="F9" s="73" t="s">
        <v>451</v>
      </c>
    </row>
    <row r="10" spans="1:6" ht="25.5">
      <c r="A10" s="71" t="s">
        <v>452</v>
      </c>
      <c r="B10" s="74">
        <v>139</v>
      </c>
      <c r="C10" s="74">
        <v>139</v>
      </c>
      <c r="D10" s="74">
        <v>89</v>
      </c>
      <c r="E10" s="72" t="s">
        <v>451</v>
      </c>
      <c r="F10" s="73" t="s">
        <v>453</v>
      </c>
    </row>
    <row r="11" spans="1:6" ht="25.5">
      <c r="A11" s="71" t="s">
        <v>454</v>
      </c>
      <c r="B11" s="74">
        <v>144</v>
      </c>
      <c r="C11" s="74">
        <v>144</v>
      </c>
      <c r="D11" s="74">
        <v>94</v>
      </c>
      <c r="E11" s="72" t="s">
        <v>451</v>
      </c>
      <c r="F11" s="73" t="s">
        <v>453</v>
      </c>
    </row>
    <row r="12" spans="1:6" ht="25.5">
      <c r="A12" s="71" t="s">
        <v>455</v>
      </c>
      <c r="B12" s="74">
        <v>163</v>
      </c>
      <c r="C12" s="74">
        <v>163</v>
      </c>
      <c r="D12" s="74">
        <v>99</v>
      </c>
      <c r="E12" s="72" t="s">
        <v>456</v>
      </c>
      <c r="F12" s="73" t="s">
        <v>457</v>
      </c>
    </row>
    <row r="13" spans="1:6" ht="25.5">
      <c r="A13" s="71" t="s">
        <v>458</v>
      </c>
      <c r="B13" s="74">
        <v>192</v>
      </c>
      <c r="C13" s="74">
        <v>191</v>
      </c>
      <c r="D13" s="74">
        <v>109</v>
      </c>
      <c r="E13" s="72" t="s">
        <v>456</v>
      </c>
      <c r="F13" s="73" t="s">
        <v>456</v>
      </c>
    </row>
    <row r="14" spans="1:6" ht="25.5">
      <c r="A14" s="71" t="s">
        <v>459</v>
      </c>
      <c r="B14" s="74">
        <v>218</v>
      </c>
      <c r="C14" s="74">
        <v>218</v>
      </c>
      <c r="D14" s="74">
        <v>114</v>
      </c>
      <c r="E14" s="72" t="s">
        <v>460</v>
      </c>
      <c r="F14" s="73" t="s">
        <v>456</v>
      </c>
    </row>
    <row r="15" spans="1:6" ht="25.5">
      <c r="A15" s="71" t="s">
        <v>461</v>
      </c>
      <c r="B15" s="74">
        <v>262</v>
      </c>
      <c r="C15" s="74">
        <v>262</v>
      </c>
      <c r="D15" s="74">
        <v>125</v>
      </c>
      <c r="E15" s="72" t="s">
        <v>462</v>
      </c>
      <c r="F15" s="73" t="s">
        <v>456</v>
      </c>
    </row>
    <row r="16" spans="1:6" ht="26.25" thickBot="1">
      <c r="A16" s="75" t="s">
        <v>463</v>
      </c>
      <c r="B16" s="76">
        <v>322</v>
      </c>
      <c r="C16" s="76">
        <v>322</v>
      </c>
      <c r="D16" s="76">
        <v>134</v>
      </c>
      <c r="E16" s="77" t="s">
        <v>464</v>
      </c>
      <c r="F16" s="78" t="s">
        <v>456</v>
      </c>
    </row>
    <row r="17" spans="1:6" ht="25.5">
      <c r="A17" s="71" t="s">
        <v>492</v>
      </c>
      <c r="B17" s="74">
        <v>420</v>
      </c>
      <c r="C17" s="74">
        <v>420</v>
      </c>
      <c r="D17" s="74">
        <v>255</v>
      </c>
      <c r="E17" s="72" t="s">
        <v>494</v>
      </c>
      <c r="F17" s="73" t="s">
        <v>456</v>
      </c>
    </row>
    <row r="18" spans="1:6" ht="26.25" thickBot="1">
      <c r="A18" s="75" t="s">
        <v>493</v>
      </c>
      <c r="B18" s="76">
        <v>522</v>
      </c>
      <c r="C18" s="76">
        <v>523</v>
      </c>
      <c r="D18" s="76">
        <v>255</v>
      </c>
      <c r="E18" s="77" t="s">
        <v>494</v>
      </c>
      <c r="F18" s="78" t="s">
        <v>456</v>
      </c>
    </row>
    <row r="21" spans="1:5" ht="15">
      <c r="A21" s="79" t="s">
        <v>465</v>
      </c>
      <c r="B21" s="79"/>
      <c r="C21" s="79"/>
      <c r="D21" s="79"/>
      <c r="E21" s="79"/>
    </row>
    <row r="22" spans="1:5" ht="15">
      <c r="A22" s="79" t="s">
        <v>466</v>
      </c>
      <c r="B22" s="79"/>
      <c r="C22" s="79"/>
      <c r="D22" s="79"/>
      <c r="E22" s="79"/>
    </row>
    <row r="23" spans="1:5" ht="15">
      <c r="A23" s="79" t="s">
        <v>602</v>
      </c>
      <c r="B23" s="79"/>
      <c r="C23" s="79"/>
      <c r="D23" s="79"/>
      <c r="E23" s="79"/>
    </row>
    <row r="24" spans="1:5" ht="15">
      <c r="A24" s="79" t="s">
        <v>467</v>
      </c>
      <c r="B24" s="79"/>
      <c r="C24" s="79"/>
      <c r="D24" s="79"/>
      <c r="E24" s="79"/>
    </row>
    <row r="25" spans="1:5" ht="15">
      <c r="A25" s="79" t="s">
        <v>468</v>
      </c>
      <c r="B25" s="79"/>
      <c r="C25" s="79"/>
      <c r="D25" s="79"/>
      <c r="E25" s="79"/>
    </row>
    <row r="26" spans="1:5" ht="15">
      <c r="A26" s="79"/>
      <c r="B26" s="79"/>
      <c r="C26" s="79"/>
      <c r="D26" s="79"/>
      <c r="E26" s="79"/>
    </row>
    <row r="27" spans="1:5" ht="15">
      <c r="A27" s="79" t="s">
        <v>603</v>
      </c>
      <c r="B27" s="79"/>
      <c r="C27" s="79"/>
      <c r="D27" s="79"/>
      <c r="E27" s="79"/>
    </row>
    <row r="28" spans="1:5" ht="15">
      <c r="A28" s="79" t="s">
        <v>469</v>
      </c>
      <c r="B28" s="79"/>
      <c r="C28" s="79"/>
      <c r="D28" s="79"/>
      <c r="E28" s="79"/>
    </row>
    <row r="29" spans="1:5" ht="15">
      <c r="A29" s="79" t="s">
        <v>563</v>
      </c>
      <c r="B29" s="79"/>
      <c r="C29" s="79"/>
      <c r="D29" s="79"/>
      <c r="E29" s="79"/>
    </row>
    <row r="30" spans="1:5" ht="15">
      <c r="A30" s="79"/>
      <c r="B30" s="79"/>
      <c r="C30" s="79"/>
      <c r="D30" s="79"/>
      <c r="E30" s="79"/>
    </row>
    <row r="31" ht="18">
      <c r="A31" s="80"/>
    </row>
    <row r="33" spans="1:3" ht="18">
      <c r="A33" s="80"/>
      <c r="B33" s="80"/>
      <c r="C33" s="80"/>
    </row>
    <row r="34" spans="1:3" ht="18">
      <c r="A34" s="80"/>
      <c r="B34" s="80"/>
      <c r="C34" s="80"/>
    </row>
    <row r="35" spans="1:3" ht="18">
      <c r="A35" s="80"/>
      <c r="B35" s="80"/>
      <c r="C35" s="80"/>
    </row>
    <row r="36" spans="1:3" ht="18">
      <c r="A36" s="80"/>
      <c r="B36" s="80"/>
      <c r="C36" s="80"/>
    </row>
    <row r="37" spans="1:3" ht="18">
      <c r="A37" s="80"/>
      <c r="B37" s="80"/>
      <c r="C37" s="80"/>
    </row>
  </sheetData>
  <sheetProtection/>
  <printOptions/>
  <pageMargins left="0.4" right="0.46" top="0.55" bottom="0.36" header="0.28" footer="0.2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J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.75390625" style="0" customWidth="1"/>
    <col min="3" max="3" width="38.75390625" style="0" customWidth="1"/>
    <col min="4" max="4" width="19.75390625" style="0" customWidth="1"/>
    <col min="5" max="5" width="13.75390625" style="0" customWidth="1"/>
    <col min="6" max="8" width="6.75390625" style="0" customWidth="1"/>
  </cols>
  <sheetData>
    <row r="1" spans="3:8" ht="12.75">
      <c r="C1" s="3"/>
      <c r="D1" s="8"/>
      <c r="E1" s="3"/>
      <c r="F1" s="3"/>
      <c r="G1" s="3"/>
      <c r="H1" s="3"/>
    </row>
    <row r="2" spans="3:8" ht="30">
      <c r="C2" s="5"/>
      <c r="D2" s="9"/>
      <c r="E2" s="5"/>
      <c r="F2" s="5"/>
      <c r="G2" s="5"/>
      <c r="H2" s="15" t="s">
        <v>29</v>
      </c>
    </row>
    <row r="3" spans="3:8" ht="12.75">
      <c r="C3" s="5"/>
      <c r="D3" s="9"/>
      <c r="E3" s="5"/>
      <c r="F3" s="5"/>
      <c r="G3" s="5"/>
      <c r="H3" s="6" t="s">
        <v>604</v>
      </c>
    </row>
    <row r="4" spans="3:8" ht="24.75" customHeight="1">
      <c r="C4" s="501" t="s">
        <v>601</v>
      </c>
      <c r="D4" s="500"/>
      <c r="E4" s="500"/>
      <c r="F4" s="500"/>
      <c r="G4" s="497"/>
      <c r="H4" s="497"/>
    </row>
    <row r="7" spans="3:10" ht="12.75">
      <c r="C7" s="485" t="s">
        <v>427</v>
      </c>
      <c r="D7" s="485"/>
      <c r="E7" s="485"/>
      <c r="F7" s="485"/>
      <c r="G7" s="485"/>
      <c r="H7" s="485"/>
      <c r="J7" s="3"/>
    </row>
    <row r="8" spans="3:8" ht="12.75">
      <c r="C8" s="24" t="s">
        <v>427</v>
      </c>
      <c r="D8" s="26" t="s">
        <v>575</v>
      </c>
      <c r="E8" s="26" t="s">
        <v>576</v>
      </c>
      <c r="F8" s="26"/>
      <c r="G8" s="26"/>
      <c r="H8" s="26"/>
    </row>
    <row r="9" spans="3:10" ht="12.75">
      <c r="C9" s="62" t="s">
        <v>428</v>
      </c>
      <c r="D9" s="66">
        <v>184</v>
      </c>
      <c r="E9" s="66">
        <f>+D9*1.2</f>
        <v>220.79999999999998</v>
      </c>
      <c r="I9" s="3"/>
      <c r="J9" s="3"/>
    </row>
    <row r="10" spans="3:10" ht="12.75">
      <c r="C10" s="62" t="s">
        <v>429</v>
      </c>
      <c r="D10" s="66">
        <v>212</v>
      </c>
      <c r="E10" s="66">
        <f>+D10*1.2</f>
        <v>254.39999999999998</v>
      </c>
      <c r="I10" s="3"/>
      <c r="J10" s="3"/>
    </row>
    <row r="11" spans="3:10" ht="12.75">
      <c r="C11" s="62" t="s">
        <v>430</v>
      </c>
      <c r="D11" s="66">
        <v>90</v>
      </c>
      <c r="E11" s="66">
        <f>+D11*1.2</f>
        <v>108</v>
      </c>
      <c r="I11" s="3"/>
      <c r="J11" s="3"/>
    </row>
    <row r="12" spans="3:10" ht="12.75">
      <c r="C12" s="62" t="s">
        <v>431</v>
      </c>
      <c r="D12" s="66">
        <v>114</v>
      </c>
      <c r="E12" s="66">
        <f>+D12*1.2</f>
        <v>136.79999999999998</v>
      </c>
      <c r="I12" s="3"/>
      <c r="J12" s="3"/>
    </row>
    <row r="13" spans="3:10" ht="12.75">
      <c r="C13" s="62" t="s">
        <v>432</v>
      </c>
      <c r="D13" s="66">
        <v>57</v>
      </c>
      <c r="E13" s="66">
        <f>+D13*1.2</f>
        <v>68.39999999999999</v>
      </c>
      <c r="I13" s="3"/>
      <c r="J13" s="3"/>
    </row>
    <row r="14" spans="9:10" ht="12.75">
      <c r="I14" s="3"/>
      <c r="J14" s="3"/>
    </row>
    <row r="15" spans="9:10" ht="12.75">
      <c r="I15" s="3"/>
      <c r="J15" s="3"/>
    </row>
    <row r="16" spans="9:10" ht="12.75">
      <c r="I16" s="3"/>
      <c r="J16" s="3"/>
    </row>
    <row r="17" spans="3:10" ht="12.75">
      <c r="C17" s="485" t="s">
        <v>433</v>
      </c>
      <c r="D17" s="485"/>
      <c r="E17" s="485"/>
      <c r="F17" s="485"/>
      <c r="G17" s="485"/>
      <c r="H17" s="485"/>
      <c r="I17" s="3"/>
      <c r="J17" s="3"/>
    </row>
    <row r="18" spans="3:10" ht="12.75">
      <c r="C18" s="24" t="s">
        <v>433</v>
      </c>
      <c r="D18" s="26" t="s">
        <v>575</v>
      </c>
      <c r="E18" s="26" t="s">
        <v>576</v>
      </c>
      <c r="F18" s="26"/>
      <c r="G18" s="26"/>
      <c r="H18" s="26"/>
      <c r="I18" s="3"/>
      <c r="J18" s="3"/>
    </row>
    <row r="19" spans="3:10" ht="12.75">
      <c r="C19" s="62" t="s">
        <v>428</v>
      </c>
      <c r="D19" s="66">
        <v>229</v>
      </c>
      <c r="E19" s="66">
        <f>+D19*1.2</f>
        <v>274.8</v>
      </c>
      <c r="I19" s="3"/>
      <c r="J19" s="3"/>
    </row>
    <row r="20" spans="3:10" ht="12.75">
      <c r="C20" s="62" t="s">
        <v>429</v>
      </c>
      <c r="D20" s="66">
        <v>274</v>
      </c>
      <c r="E20" s="66">
        <f>+D20*1.2</f>
        <v>328.8</v>
      </c>
      <c r="I20" s="3"/>
      <c r="J20" s="3"/>
    </row>
    <row r="21" spans="3:10" ht="12.75">
      <c r="C21" s="62" t="s">
        <v>430</v>
      </c>
      <c r="D21" s="66">
        <v>103</v>
      </c>
      <c r="E21" s="66">
        <f>+D21*1.2</f>
        <v>123.6</v>
      </c>
      <c r="I21" s="3"/>
      <c r="J21" s="3"/>
    </row>
    <row r="22" spans="3:10" ht="12.75">
      <c r="C22" s="62" t="s">
        <v>431</v>
      </c>
      <c r="D22" s="66">
        <v>116</v>
      </c>
      <c r="E22" s="66">
        <f>+D22*1.2</f>
        <v>139.2</v>
      </c>
      <c r="I22" s="3"/>
      <c r="J22" s="3"/>
    </row>
    <row r="23" spans="3:10" ht="12.75">
      <c r="C23" s="62" t="s">
        <v>432</v>
      </c>
      <c r="D23" s="66">
        <v>61</v>
      </c>
      <c r="E23" s="66">
        <f>+D23*1.2</f>
        <v>73.2</v>
      </c>
      <c r="I23" s="3"/>
      <c r="J23" s="3"/>
    </row>
    <row r="24" spans="9:10" ht="12.75">
      <c r="I24" s="3"/>
      <c r="J24" s="3"/>
    </row>
    <row r="25" spans="9:10" ht="12.75">
      <c r="I25" s="3"/>
      <c r="J25" s="3"/>
    </row>
    <row r="26" spans="9:10" ht="12.75">
      <c r="I26" s="3"/>
      <c r="J26" s="3"/>
    </row>
    <row r="27" spans="3:10" ht="12.75">
      <c r="C27" s="485" t="s">
        <v>434</v>
      </c>
      <c r="D27" s="485"/>
      <c r="E27" s="485"/>
      <c r="F27" s="485"/>
      <c r="G27" s="485"/>
      <c r="H27" s="485"/>
      <c r="I27" s="3"/>
      <c r="J27" s="3"/>
    </row>
    <row r="28" spans="3:10" ht="12.75">
      <c r="C28" s="24" t="s">
        <v>434</v>
      </c>
      <c r="D28" s="26" t="s">
        <v>575</v>
      </c>
      <c r="E28" s="26" t="s">
        <v>576</v>
      </c>
      <c r="F28" s="26"/>
      <c r="G28" s="26"/>
      <c r="H28" s="26"/>
      <c r="I28" s="3"/>
      <c r="J28" s="3"/>
    </row>
    <row r="29" spans="3:10" ht="12.75">
      <c r="C29" s="62" t="s">
        <v>428</v>
      </c>
      <c r="D29" s="66">
        <v>381</v>
      </c>
      <c r="E29" s="66">
        <f>+D29*1.2</f>
        <v>457.2</v>
      </c>
      <c r="I29" s="3"/>
      <c r="J29" s="3"/>
    </row>
    <row r="30" spans="3:10" ht="12.75">
      <c r="C30" s="62" t="s">
        <v>429</v>
      </c>
      <c r="D30" s="66">
        <v>442</v>
      </c>
      <c r="E30" s="66">
        <f>+D30*1.2</f>
        <v>530.4</v>
      </c>
      <c r="I30" s="3"/>
      <c r="J30" s="3"/>
    </row>
    <row r="31" spans="3:10" ht="12.75">
      <c r="C31" s="62" t="s">
        <v>430</v>
      </c>
      <c r="D31" s="66">
        <v>165</v>
      </c>
      <c r="E31" s="66">
        <f>+D31*1.2</f>
        <v>198</v>
      </c>
      <c r="I31" s="3"/>
      <c r="J31" s="3"/>
    </row>
    <row r="32" spans="3:10" ht="12.75">
      <c r="C32" s="62" t="s">
        <v>431</v>
      </c>
      <c r="D32" s="66">
        <v>130</v>
      </c>
      <c r="E32" s="66">
        <f>+D32*1.2</f>
        <v>156</v>
      </c>
      <c r="I32" s="3"/>
      <c r="J32" s="3"/>
    </row>
    <row r="33" spans="3:10" ht="12.75">
      <c r="C33" s="62" t="s">
        <v>432</v>
      </c>
      <c r="D33" s="66">
        <v>69</v>
      </c>
      <c r="E33" s="66">
        <f>+D33*1.2</f>
        <v>82.8</v>
      </c>
      <c r="I33" s="3"/>
      <c r="J33" s="3"/>
    </row>
    <row r="34" spans="9:10" ht="12.75">
      <c r="I34" s="3"/>
      <c r="J34" s="3"/>
    </row>
    <row r="35" spans="9:10" ht="12.75">
      <c r="I35" s="3"/>
      <c r="J35" s="3"/>
    </row>
    <row r="36" spans="9:10" ht="12.75">
      <c r="I36" s="3"/>
      <c r="J36" s="3"/>
    </row>
    <row r="37" spans="9:10" ht="12.75">
      <c r="I37" s="3"/>
      <c r="J37" s="3"/>
    </row>
    <row r="38" spans="3:10" ht="12.75">
      <c r="C38" s="485" t="s">
        <v>435</v>
      </c>
      <c r="D38" s="485"/>
      <c r="E38" s="485"/>
      <c r="F38" s="485"/>
      <c r="G38" s="485"/>
      <c r="H38" s="485"/>
      <c r="I38" s="3"/>
      <c r="J38" s="3"/>
    </row>
    <row r="39" spans="3:10" ht="12.75">
      <c r="C39" s="24" t="s">
        <v>435</v>
      </c>
      <c r="D39" s="26" t="s">
        <v>575</v>
      </c>
      <c r="E39" s="26" t="s">
        <v>576</v>
      </c>
      <c r="F39" s="26"/>
      <c r="G39" s="26"/>
      <c r="H39" s="26"/>
      <c r="I39" s="3"/>
      <c r="J39" s="3"/>
    </row>
    <row r="40" spans="3:10" ht="12.75">
      <c r="C40" s="62" t="s">
        <v>428</v>
      </c>
      <c r="D40" s="66">
        <v>564</v>
      </c>
      <c r="E40" s="66">
        <f>+D40*1.2</f>
        <v>676.8</v>
      </c>
      <c r="I40" s="3"/>
      <c r="J40" s="3"/>
    </row>
    <row r="41" spans="3:10" ht="12.75">
      <c r="C41" s="62" t="s">
        <v>429</v>
      </c>
      <c r="D41" s="66">
        <v>629</v>
      </c>
      <c r="E41" s="66">
        <f>+D41*1.2</f>
        <v>754.8</v>
      </c>
      <c r="I41" s="3"/>
      <c r="J41" s="3"/>
    </row>
    <row r="42" spans="3:10" ht="12.75">
      <c r="C42" s="62" t="s">
        <v>430</v>
      </c>
      <c r="D42" s="66">
        <v>186</v>
      </c>
      <c r="E42" s="66">
        <f>+D42*1.2</f>
        <v>223.2</v>
      </c>
      <c r="I42" s="3"/>
      <c r="J42" s="3"/>
    </row>
    <row r="43" spans="3:10" ht="12.75">
      <c r="C43" s="62" t="s">
        <v>431</v>
      </c>
      <c r="D43" s="66">
        <v>208</v>
      </c>
      <c r="E43" s="66">
        <f>+D43*1.2</f>
        <v>249.6</v>
      </c>
      <c r="I43" s="3"/>
      <c r="J43" s="3"/>
    </row>
    <row r="44" spans="3:10" ht="12.75">
      <c r="C44" s="62" t="s">
        <v>432</v>
      </c>
      <c r="D44" s="66">
        <v>82</v>
      </c>
      <c r="E44" s="66">
        <f>+D44*1.2</f>
        <v>98.39999999999999</v>
      </c>
      <c r="I44" s="3"/>
      <c r="J44" s="3"/>
    </row>
    <row r="45" spans="9:10" ht="12.75">
      <c r="I45" s="3"/>
      <c r="J45" s="3"/>
    </row>
    <row r="46" spans="9:10" ht="12.75">
      <c r="I46" s="3"/>
      <c r="J46" s="3"/>
    </row>
    <row r="47" spans="9:10" ht="12.75">
      <c r="I47" s="3"/>
      <c r="J47" s="3"/>
    </row>
    <row r="48" spans="3:10" ht="12.75">
      <c r="C48" s="485" t="s">
        <v>436</v>
      </c>
      <c r="D48" s="485"/>
      <c r="E48" s="485"/>
      <c r="F48" s="485"/>
      <c r="G48" s="485"/>
      <c r="H48" s="485"/>
      <c r="I48" s="3"/>
      <c r="J48" s="3"/>
    </row>
    <row r="49" spans="3:10" ht="12.75">
      <c r="C49" s="24" t="s">
        <v>436</v>
      </c>
      <c r="D49" s="26" t="s">
        <v>575</v>
      </c>
      <c r="E49" s="26" t="s">
        <v>576</v>
      </c>
      <c r="F49" s="26"/>
      <c r="G49" s="26"/>
      <c r="H49" s="26"/>
      <c r="I49" s="3"/>
      <c r="J49" s="3"/>
    </row>
    <row r="50" spans="3:10" ht="12.75">
      <c r="C50" s="62" t="s">
        <v>428</v>
      </c>
      <c r="D50" s="66">
        <v>761</v>
      </c>
      <c r="E50" s="66">
        <f>+D50*1.2</f>
        <v>913.1999999999999</v>
      </c>
      <c r="I50" s="3"/>
      <c r="J50" s="3"/>
    </row>
    <row r="51" spans="3:10" ht="12.75">
      <c r="C51" s="62" t="s">
        <v>429</v>
      </c>
      <c r="D51" s="66">
        <v>845</v>
      </c>
      <c r="E51" s="66">
        <f>+D51*1.2</f>
        <v>1014</v>
      </c>
      <c r="I51" s="3"/>
      <c r="J51" s="3"/>
    </row>
    <row r="52" spans="3:10" ht="12.75">
      <c r="C52" s="62" t="s">
        <v>430</v>
      </c>
      <c r="D52" s="66">
        <v>267</v>
      </c>
      <c r="E52" s="66">
        <f>+D52*1.2</f>
        <v>320.4</v>
      </c>
      <c r="I52" s="3"/>
      <c r="J52" s="3"/>
    </row>
    <row r="53" spans="3:10" ht="12.75">
      <c r="C53" s="62" t="s">
        <v>431</v>
      </c>
      <c r="D53" s="66">
        <v>236</v>
      </c>
      <c r="E53" s="66">
        <f>+D53*1.2</f>
        <v>283.2</v>
      </c>
      <c r="I53" s="3"/>
      <c r="J53" s="3"/>
    </row>
    <row r="54" spans="3:10" ht="12.75">
      <c r="C54" s="62" t="s">
        <v>432</v>
      </c>
      <c r="D54" s="66">
        <v>94</v>
      </c>
      <c r="E54" s="66">
        <f>+D54*1.2</f>
        <v>112.8</v>
      </c>
      <c r="I54" s="3"/>
      <c r="J54" s="3"/>
    </row>
    <row r="55" ht="12.75">
      <c r="I55" s="3"/>
    </row>
    <row r="56" ht="12.75">
      <c r="I56" s="3"/>
    </row>
    <row r="57" spans="3:9" ht="18.75" thickBot="1">
      <c r="C57" s="63" t="s">
        <v>437</v>
      </c>
      <c r="D57" s="64"/>
      <c r="E57" s="64"/>
      <c r="F57" s="64"/>
      <c r="G57" s="64"/>
      <c r="H57" s="64"/>
      <c r="I57" s="3"/>
    </row>
    <row r="58" spans="3:9" ht="15">
      <c r="C58" s="65" t="s">
        <v>438</v>
      </c>
      <c r="I58" s="3"/>
    </row>
    <row r="59" spans="3:9" ht="15">
      <c r="C59" s="65" t="s">
        <v>439</v>
      </c>
      <c r="I59" s="3"/>
    </row>
    <row r="60" spans="3:9" ht="15">
      <c r="C60" s="65" t="s">
        <v>577</v>
      </c>
      <c r="I60" s="3"/>
    </row>
  </sheetData>
  <sheetProtection/>
  <mergeCells count="7">
    <mergeCell ref="C27:H27"/>
    <mergeCell ref="C38:H38"/>
    <mergeCell ref="C48:H48"/>
    <mergeCell ref="C4:F4"/>
    <mergeCell ref="G4:H4"/>
    <mergeCell ref="C7:H7"/>
    <mergeCell ref="C17:H17"/>
  </mergeCells>
  <printOptions/>
  <pageMargins left="0.3" right="0.27" top="0.29" bottom="0.25" header="0.22" footer="0.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DOKO &amp; Spol.,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Miloslav Neudörfl</dc:creator>
  <cp:keywords/>
  <dc:description/>
  <cp:lastModifiedBy>Sekretariat1 Trnava</cp:lastModifiedBy>
  <cp:lastPrinted>2016-12-14T13:24:14Z</cp:lastPrinted>
  <dcterms:created xsi:type="dcterms:W3CDTF">1996-12-14T20:13:52Z</dcterms:created>
  <dcterms:modified xsi:type="dcterms:W3CDTF">2017-01-11T07:00:03Z</dcterms:modified>
  <cp:category/>
  <cp:version/>
  <cp:contentType/>
  <cp:contentStatus/>
</cp:coreProperties>
</file>